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F:\Zone E\DVD_Infodidac\CD_Infodidac\INFODIDAC\Contenu\idi_excel\Calculs_xls\"/>
    </mc:Choice>
  </mc:AlternateContent>
  <bookViews>
    <workbookView xWindow="450" yWindow="270" windowWidth="18945" windowHeight="13545"/>
  </bookViews>
  <sheets>
    <sheet name="Bordereaux" sheetId="1" r:id="rId1"/>
    <sheet name="Coupons" sheetId="2" r:id="rId2"/>
    <sheet name="Rendement" sheetId="3" r:id="rId3"/>
  </sheets>
  <definedNames>
    <definedName name="Actions" localSheetId="2">Rendement!$A$1</definedName>
    <definedName name="Actions">Bordereaux!$A$1</definedName>
    <definedName name="Obligations" localSheetId="2">Rendement!$A$18</definedName>
    <definedName name="Obligations">Bordereaux!$A$22</definedName>
    <definedName name="Tarif" localSheetId="2">Rendement!$L$16:$N$25</definedName>
    <definedName name="Tarif">Bordereaux!$L$19:$N$29</definedName>
  </definedNames>
  <calcPr calcId="152511"/>
</workbook>
</file>

<file path=xl/calcChain.xml><?xml version="1.0" encoding="utf-8"?>
<calcChain xmlns="http://schemas.openxmlformats.org/spreadsheetml/2006/main">
  <c r="B2" i="1" l="1"/>
  <c r="C6" i="1"/>
  <c r="L6" i="1"/>
  <c r="O19" i="1" s="1"/>
  <c r="I8" i="1"/>
  <c r="J10" i="1"/>
  <c r="J11" i="1"/>
  <c r="J13" i="1"/>
  <c r="B15" i="1"/>
  <c r="O16" i="1"/>
  <c r="F16" i="1" s="1"/>
  <c r="P16" i="1"/>
  <c r="R16" i="1" s="1"/>
  <c r="Q16" i="1" s="1"/>
  <c r="I16" i="1" s="1"/>
  <c r="H17" i="1"/>
  <c r="O17" i="1"/>
  <c r="F17" i="1" s="1"/>
  <c r="P17" i="1"/>
  <c r="L17" i="1" s="1"/>
  <c r="Q17" i="1" s="1"/>
  <c r="I17" i="1" s="1"/>
  <c r="F18" i="1"/>
  <c r="C19" i="1"/>
  <c r="E21" i="1"/>
  <c r="G21" i="1"/>
  <c r="B26" i="1"/>
  <c r="C30" i="1"/>
  <c r="I32" i="1"/>
  <c r="J34" i="1" s="1"/>
  <c r="J37" i="1" s="1"/>
  <c r="L34" i="1"/>
  <c r="G35" i="1"/>
  <c r="J35" i="1"/>
  <c r="B39" i="1"/>
  <c r="O41" i="1"/>
  <c r="C43" i="1"/>
  <c r="J43" i="1"/>
  <c r="E45" i="1"/>
  <c r="G45" i="1"/>
  <c r="F7" i="2"/>
  <c r="H7" i="2" s="1"/>
  <c r="F8" i="2"/>
  <c r="H8" i="2" s="1"/>
  <c r="F9" i="2"/>
  <c r="H9" i="2" s="1"/>
  <c r="F10" i="2"/>
  <c r="H10" i="2" s="1"/>
  <c r="F11" i="2"/>
  <c r="H11" i="2" s="1"/>
  <c r="J12" i="2"/>
  <c r="K4" i="3"/>
  <c r="I8" i="3"/>
  <c r="J10" i="3"/>
  <c r="J13" i="3" s="1"/>
  <c r="J16" i="3" s="1"/>
  <c r="G11" i="3"/>
  <c r="J11" i="3"/>
  <c r="J15" i="3"/>
  <c r="E16" i="3"/>
  <c r="K24" i="3"/>
  <c r="B26" i="3"/>
  <c r="J30" i="3" s="1"/>
  <c r="C26" i="3"/>
  <c r="F26" i="3"/>
  <c r="G31" i="3" s="1"/>
  <c r="C27" i="3"/>
  <c r="D28" i="3"/>
  <c r="E28" i="3"/>
  <c r="I28" i="3" s="1"/>
  <c r="B35" i="3"/>
  <c r="J35" i="3"/>
  <c r="E36" i="3"/>
  <c r="G36" i="3"/>
  <c r="G40" i="3"/>
  <c r="E46" i="3"/>
  <c r="G44" i="3" s="1"/>
  <c r="F52" i="3"/>
  <c r="G64" i="3"/>
  <c r="B64" i="3" s="1"/>
  <c r="G67" i="3"/>
  <c r="G70" i="3" s="1"/>
  <c r="F72" i="3" s="1"/>
  <c r="K73" i="3" s="1"/>
  <c r="F74" i="3"/>
  <c r="I9" i="2" l="1"/>
  <c r="K9" i="2" s="1"/>
  <c r="I8" i="2"/>
  <c r="K8" i="2"/>
  <c r="H12" i="2"/>
  <c r="I7" i="2"/>
  <c r="I12" i="2" s="1"/>
  <c r="G41" i="3"/>
  <c r="G42" i="3" s="1"/>
  <c r="P41" i="1"/>
  <c r="L41" i="1" s="1"/>
  <c r="Q41" i="1" s="1"/>
  <c r="O40" i="1"/>
  <c r="P42" i="1"/>
  <c r="Q42" i="1" s="1"/>
  <c r="P40" i="1"/>
  <c r="J45" i="1"/>
  <c r="F19" i="1"/>
  <c r="I11" i="2"/>
  <c r="K11" i="2" s="1"/>
  <c r="J31" i="3"/>
  <c r="J33" i="3" s="1"/>
  <c r="J36" i="3" s="1"/>
  <c r="I10" i="2"/>
  <c r="K10" i="2"/>
  <c r="G19" i="1"/>
  <c r="P19" i="1"/>
  <c r="H19" i="1" s="1"/>
  <c r="P18" i="1"/>
  <c r="L16" i="1"/>
  <c r="M16" i="1" s="1"/>
  <c r="H16" i="1"/>
  <c r="R40" i="1" l="1"/>
  <c r="Q40" i="1" s="1"/>
  <c r="L40" i="1"/>
  <c r="M40" i="1" s="1"/>
  <c r="K7" i="2"/>
  <c r="K12" i="2" s="1"/>
  <c r="H18" i="1"/>
  <c r="Q18" i="1"/>
  <c r="I18" i="1" s="1"/>
  <c r="J19" i="1" s="1"/>
  <c r="J21" i="1" s="1"/>
  <c r="Q19" i="1"/>
  <c r="I19" i="1" s="1"/>
  <c r="B42" i="3"/>
  <c r="G45" i="3"/>
  <c r="G48" i="3" s="1"/>
  <c r="F50" i="3" s="1"/>
  <c r="K51" i="3" s="1"/>
</calcChain>
</file>

<file path=xl/sharedStrings.xml><?xml version="1.0" encoding="utf-8"?>
<sst xmlns="http://schemas.openxmlformats.org/spreadsheetml/2006/main" count="115" uniqueCount="64">
  <si>
    <t>actions</t>
  </si>
  <si>
    <t>de</t>
  </si>
  <si>
    <t xml:space="preserve"> de valeur nominale</t>
  </si>
  <si>
    <t>au cours de</t>
  </si>
  <si>
    <t>Non-libéré</t>
  </si>
  <si>
    <t>%</t>
  </si>
  <si>
    <t xml:space="preserve">Valeur effective : </t>
  </si>
  <si>
    <t>Frais:</t>
  </si>
  <si>
    <t>Courtage</t>
  </si>
  <si>
    <t>o/o  sur</t>
  </si>
  <si>
    <t>Timbre fédéral</t>
  </si>
  <si>
    <t>o/oo sur</t>
  </si>
  <si>
    <t>Taxe de bourse</t>
  </si>
  <si>
    <t>Valeur</t>
  </si>
  <si>
    <t>vente</t>
  </si>
  <si>
    <t>achat</t>
  </si>
  <si>
    <t xml:space="preserve">% </t>
  </si>
  <si>
    <t>Intérêt couru</t>
  </si>
  <si>
    <t>pdt</t>
  </si>
  <si>
    <t>jours</t>
  </si>
  <si>
    <t>porteur</t>
  </si>
  <si>
    <t>Zurich</t>
  </si>
  <si>
    <t>Encaissement de coupons</t>
  </si>
  <si>
    <t>Echéance</t>
  </si>
  <si>
    <t>Désignation des valeurs</t>
  </si>
  <si>
    <t>Montant brut</t>
  </si>
  <si>
    <t>Impôt fédéral</t>
  </si>
  <si>
    <t>Frais et commission</t>
  </si>
  <si>
    <t>NET CHF</t>
  </si>
  <si>
    <t>Nominal</t>
  </si>
  <si>
    <t>Nb. de coupons</t>
  </si>
  <si>
    <t>Capital</t>
  </si>
  <si>
    <t>Taux en %</t>
  </si>
  <si>
    <t>CHF</t>
  </si>
  <si>
    <t>Action</t>
  </si>
  <si>
    <t>Oblig.</t>
  </si>
  <si>
    <t>Zürich</t>
  </si>
  <si>
    <t>SBS 1973-85</t>
  </si>
  <si>
    <t>obligation</t>
  </si>
  <si>
    <t xml:space="preserve">Totaux </t>
  </si>
  <si>
    <t>Bordereau de vente</t>
  </si>
  <si>
    <t>Bordereau d'achat</t>
  </si>
  <si>
    <t>+</t>
  </si>
  <si>
    <t>au prix unitaire de</t>
  </si>
  <si>
    <t>Intérêt couru pour les obligations</t>
  </si>
  <si>
    <t>Capital engagé sans IC</t>
  </si>
  <si>
    <t>Capital récupéré</t>
  </si>
  <si>
    <t>Revenu annuel</t>
  </si>
  <si>
    <t xml:space="preserve"> x</t>
  </si>
  <si>
    <t>Taux de rendement annuel  :</t>
  </si>
  <si>
    <t xml:space="preserve"> %</t>
  </si>
  <si>
    <t>Intérêts</t>
  </si>
  <si>
    <t>Durée</t>
  </si>
  <si>
    <t>Revenu total</t>
  </si>
  <si>
    <t xml:space="preserve">         =</t>
  </si>
  <si>
    <r>
      <t xml:space="preserve">Dividendes encaissés </t>
    </r>
    <r>
      <rPr>
        <sz val="14"/>
        <rFont val="Arial"/>
        <family val="2"/>
      </rPr>
      <t>ou</t>
    </r>
  </si>
  <si>
    <t>A votre débit</t>
  </si>
  <si>
    <t>Echéance :</t>
  </si>
  <si>
    <t>obligations</t>
  </si>
  <si>
    <t>.-</t>
  </si>
  <si>
    <t>Confédération</t>
  </si>
  <si>
    <t xml:space="preserve">action </t>
  </si>
  <si>
    <t>Ville de Lausanne</t>
  </si>
  <si>
    <t>Calcul sans bordereau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</si>
</sst>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.\-"/>
    <numFmt numFmtId="179" formatCode="dd/mm/yy"/>
    <numFmt numFmtId="180" formatCode="#,##0.000"/>
  </numFmts>
  <fonts count="2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b/>
      <i/>
      <sz val="10"/>
      <color indexed="10"/>
      <name val="Arial"/>
      <family val="2"/>
    </font>
    <font>
      <b/>
      <sz val="14"/>
      <color indexed="58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24"/>
      <color indexed="17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Fill="1"/>
    <xf numFmtId="0" fontId="0" fillId="0" borderId="0" xfId="0" applyFill="1"/>
    <xf numFmtId="4" fontId="4" fillId="2" borderId="0" xfId="0" applyNumberFormat="1" applyFont="1" applyFill="1" applyBorder="1"/>
    <xf numFmtId="0" fontId="1" fillId="0" borderId="0" xfId="0" applyFont="1"/>
    <xf numFmtId="0" fontId="4" fillId="0" borderId="0" xfId="0" applyFont="1"/>
    <xf numFmtId="4" fontId="4" fillId="2" borderId="1" xfId="0" applyNumberFormat="1" applyFont="1" applyFill="1" applyBorder="1"/>
    <xf numFmtId="4" fontId="7" fillId="2" borderId="1" xfId="0" applyNumberFormat="1" applyFont="1" applyFill="1" applyBorder="1"/>
    <xf numFmtId="4" fontId="4" fillId="2" borderId="2" xfId="0" applyNumberFormat="1" applyFont="1" applyFill="1" applyBorder="1"/>
    <xf numFmtId="4" fontId="7" fillId="2" borderId="2" xfId="0" applyNumberFormat="1" applyFont="1" applyFill="1" applyBorder="1"/>
    <xf numFmtId="4" fontId="7" fillId="2" borderId="3" xfId="0" applyNumberFormat="1" applyFont="1" applyFill="1" applyBorder="1"/>
    <xf numFmtId="4" fontId="7" fillId="2" borderId="1" xfId="0" quotePrefix="1" applyNumberFormat="1" applyFont="1" applyFill="1" applyBorder="1"/>
    <xf numFmtId="4" fontId="4" fillId="2" borderId="3" xfId="0" applyNumberFormat="1" applyFont="1" applyFill="1" applyBorder="1"/>
    <xf numFmtId="4" fontId="7" fillId="2" borderId="4" xfId="0" applyNumberFormat="1" applyFont="1" applyFill="1" applyBorder="1"/>
    <xf numFmtId="0" fontId="2" fillId="2" borderId="5" xfId="0" applyFont="1" applyFill="1" applyBorder="1"/>
    <xf numFmtId="0" fontId="3" fillId="3" borderId="0" xfId="0" applyFont="1" applyFill="1"/>
    <xf numFmtId="0" fontId="5" fillId="3" borderId="0" xfId="0" applyFont="1" applyFill="1"/>
    <xf numFmtId="0" fontId="0" fillId="3" borderId="0" xfId="0" applyFill="1"/>
    <xf numFmtId="0" fontId="8" fillId="2" borderId="0" xfId="0" applyFont="1" applyFill="1" applyBorder="1"/>
    <xf numFmtId="4" fontId="8" fillId="2" borderId="0" xfId="0" applyNumberFormat="1" applyFont="1" applyFill="1" applyBorder="1"/>
    <xf numFmtId="0" fontId="3" fillId="4" borderId="0" xfId="0" applyFont="1" applyFill="1"/>
    <xf numFmtId="0" fontId="0" fillId="4" borderId="0" xfId="0" applyFill="1"/>
    <xf numFmtId="0" fontId="6" fillId="0" borderId="0" xfId="0" applyFont="1" applyFill="1"/>
    <xf numFmtId="0" fontId="6" fillId="0" borderId="0" xfId="0" applyFont="1"/>
    <xf numFmtId="4" fontId="4" fillId="5" borderId="2" xfId="0" applyNumberFormat="1" applyFont="1" applyFill="1" applyBorder="1"/>
    <xf numFmtId="4" fontId="7" fillId="5" borderId="2" xfId="0" applyNumberFormat="1" applyFont="1" applyFill="1" applyBorder="1"/>
    <xf numFmtId="4" fontId="7" fillId="5" borderId="3" xfId="0" applyNumberFormat="1" applyFont="1" applyFill="1" applyBorder="1"/>
    <xf numFmtId="0" fontId="2" fillId="5" borderId="5" xfId="0" applyFont="1" applyFill="1" applyBorder="1"/>
    <xf numFmtId="0" fontId="8" fillId="5" borderId="0" xfId="0" applyFont="1" applyFill="1" applyBorder="1"/>
    <xf numFmtId="4" fontId="8" fillId="5" borderId="6" xfId="0" applyNumberFormat="1" applyFont="1" applyFill="1" applyBorder="1"/>
    <xf numFmtId="4" fontId="7" fillId="5" borderId="4" xfId="0" applyNumberFormat="1" applyFont="1" applyFill="1" applyBorder="1"/>
    <xf numFmtId="0" fontId="6" fillId="6" borderId="0" xfId="0" applyFont="1" applyFill="1" applyProtection="1">
      <protection locked="0"/>
    </xf>
    <xf numFmtId="14" fontId="6" fillId="6" borderId="0" xfId="0" applyNumberFormat="1" applyFont="1" applyFill="1" applyProtection="1">
      <protection locked="0"/>
    </xf>
    <xf numFmtId="0" fontId="6" fillId="7" borderId="0" xfId="0" applyFont="1" applyFill="1" applyProtection="1">
      <protection locked="0"/>
    </xf>
    <xf numFmtId="14" fontId="6" fillId="7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8" fillId="2" borderId="0" xfId="0" applyFont="1" applyFill="1" applyBorder="1" applyProtection="1">
      <protection locked="0"/>
    </xf>
    <xf numFmtId="0" fontId="8" fillId="5" borderId="0" xfId="0" applyFont="1" applyFill="1" applyBorder="1" applyProtection="1">
      <protection locked="0"/>
    </xf>
    <xf numFmtId="4" fontId="7" fillId="5" borderId="3" xfId="0" applyNumberFormat="1" applyFont="1" applyFill="1" applyBorder="1" applyProtection="1">
      <protection locked="0"/>
    </xf>
    <xf numFmtId="4" fontId="7" fillId="2" borderId="2" xfId="0" applyNumberFormat="1" applyFont="1" applyFill="1" applyBorder="1" applyProtection="1"/>
    <xf numFmtId="4" fontId="7" fillId="5" borderId="2" xfId="0" applyNumberFormat="1" applyFont="1" applyFill="1" applyBorder="1" applyProtection="1"/>
    <xf numFmtId="4" fontId="7" fillId="5" borderId="2" xfId="0" applyNumberFormat="1" applyFont="1" applyFill="1" applyBorder="1" applyProtection="1">
      <protection locked="0"/>
    </xf>
    <xf numFmtId="4" fontId="7" fillId="2" borderId="2" xfId="0" applyNumberFormat="1" applyFont="1" applyFill="1" applyBorder="1" applyProtection="1">
      <protection locked="0"/>
    </xf>
    <xf numFmtId="0" fontId="10" fillId="0" borderId="0" xfId="0" applyFont="1"/>
    <xf numFmtId="0" fontId="0" fillId="8" borderId="0" xfId="0" applyFill="1"/>
    <xf numFmtId="0" fontId="0" fillId="9" borderId="0" xfId="0" applyFill="1" applyProtection="1">
      <protection locked="0"/>
    </xf>
    <xf numFmtId="0" fontId="0" fillId="10" borderId="0" xfId="0" applyFill="1"/>
    <xf numFmtId="0" fontId="4" fillId="0" borderId="0" xfId="0" applyFont="1" applyAlignment="1">
      <alignment horizontal="center"/>
    </xf>
    <xf numFmtId="4" fontId="8" fillId="2" borderId="6" xfId="0" applyNumberFormat="1" applyFont="1" applyFill="1" applyBorder="1"/>
    <xf numFmtId="0" fontId="0" fillId="5" borderId="0" xfId="0" applyFill="1"/>
    <xf numFmtId="0" fontId="0" fillId="2" borderId="0" xfId="0" applyFill="1"/>
    <xf numFmtId="0" fontId="7" fillId="2" borderId="7" xfId="0" applyFont="1" applyFill="1" applyBorder="1"/>
    <xf numFmtId="4" fontId="7" fillId="2" borderId="7" xfId="0" applyNumberFormat="1" applyFont="1" applyFill="1" applyBorder="1"/>
    <xf numFmtId="0" fontId="7" fillId="2" borderId="5" xfId="0" applyFont="1" applyFill="1" applyBorder="1"/>
    <xf numFmtId="0" fontId="11" fillId="6" borderId="0" xfId="0" applyFont="1" applyFill="1" applyBorder="1" applyProtection="1">
      <protection locked="0"/>
    </xf>
    <xf numFmtId="0" fontId="7" fillId="2" borderId="0" xfId="0" applyFont="1" applyFill="1" applyBorder="1"/>
    <xf numFmtId="4" fontId="7" fillId="2" borderId="0" xfId="0" applyNumberFormat="1" applyFont="1" applyFill="1" applyBorder="1"/>
    <xf numFmtId="0" fontId="12" fillId="2" borderId="0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14" fontId="7" fillId="2" borderId="9" xfId="0" applyNumberFormat="1" applyFont="1" applyFill="1" applyBorder="1"/>
    <xf numFmtId="0" fontId="7" fillId="5" borderId="7" xfId="0" applyFont="1" applyFill="1" applyBorder="1"/>
    <xf numFmtId="0" fontId="7" fillId="5" borderId="10" xfId="0" applyFont="1" applyFill="1" applyBorder="1"/>
    <xf numFmtId="0" fontId="7" fillId="5" borderId="1" xfId="0" applyFont="1" applyFill="1" applyBorder="1"/>
    <xf numFmtId="0" fontId="7" fillId="5" borderId="5" xfId="0" applyFont="1" applyFill="1" applyBorder="1"/>
    <xf numFmtId="0" fontId="11" fillId="7" borderId="0" xfId="0" applyFont="1" applyFill="1" applyBorder="1" applyProtection="1">
      <protection locked="0"/>
    </xf>
    <xf numFmtId="0" fontId="7" fillId="5" borderId="2" xfId="0" applyFont="1" applyFill="1" applyBorder="1"/>
    <xf numFmtId="0" fontId="7" fillId="5" borderId="0" xfId="0" applyFont="1" applyFill="1" applyBorder="1"/>
    <xf numFmtId="4" fontId="7" fillId="5" borderId="6" xfId="0" applyNumberFormat="1" applyFont="1" applyFill="1" applyBorder="1"/>
    <xf numFmtId="0" fontId="12" fillId="5" borderId="0" xfId="0" applyFont="1" applyFill="1" applyBorder="1"/>
    <xf numFmtId="0" fontId="12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4" fontId="7" fillId="5" borderId="6" xfId="0" applyNumberFormat="1" applyFont="1" applyFill="1" applyBorder="1" applyProtection="1">
      <protection locked="0"/>
    </xf>
    <xf numFmtId="0" fontId="7" fillId="5" borderId="8" xfId="0" applyFont="1" applyFill="1" applyBorder="1"/>
    <xf numFmtId="0" fontId="7" fillId="5" borderId="9" xfId="0" applyFont="1" applyFill="1" applyBorder="1"/>
    <xf numFmtId="14" fontId="7" fillId="5" borderId="9" xfId="0" applyNumberFormat="1" applyFont="1" applyFill="1" applyBorder="1"/>
    <xf numFmtId="4" fontId="4" fillId="5" borderId="0" xfId="0" applyNumberFormat="1" applyFont="1" applyFill="1" applyProtection="1">
      <protection locked="0"/>
    </xf>
    <xf numFmtId="0" fontId="4" fillId="5" borderId="0" xfId="0" applyFont="1" applyFill="1" applyProtection="1">
      <protection locked="0"/>
    </xf>
    <xf numFmtId="4" fontId="4" fillId="2" borderId="2" xfId="0" applyNumberFormat="1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4" fontId="4" fillId="2" borderId="0" xfId="0" applyNumberFormat="1" applyFont="1" applyFill="1" applyProtection="1">
      <protection locked="0"/>
    </xf>
    <xf numFmtId="0" fontId="11" fillId="6" borderId="11" xfId="0" applyFont="1" applyFill="1" applyBorder="1" applyAlignment="1" applyProtection="1">
      <alignment horizontal="center"/>
      <protection locked="0"/>
    </xf>
    <xf numFmtId="0" fontId="11" fillId="6" borderId="7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Border="1" applyAlignment="1" applyProtection="1">
      <alignment horizontal="right"/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0" fontId="11" fillId="7" borderId="11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Border="1" applyAlignment="1" applyProtection="1">
      <alignment horizontal="center"/>
      <protection locked="0"/>
    </xf>
    <xf numFmtId="0" fontId="11" fillId="7" borderId="0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4" fontId="7" fillId="6" borderId="0" xfId="0" applyNumberFormat="1" applyFont="1" applyFill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179" fontId="13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177" fontId="13" fillId="8" borderId="13" xfId="0" applyNumberFormat="1" applyFont="1" applyFill="1" applyBorder="1" applyAlignment="1" applyProtection="1">
      <alignment vertical="center"/>
      <protection locked="0"/>
    </xf>
    <xf numFmtId="177" fontId="3" fillId="8" borderId="13" xfId="0" applyNumberFormat="1" applyFont="1" applyFill="1" applyBorder="1" applyAlignment="1">
      <alignment vertical="center"/>
    </xf>
    <xf numFmtId="13" fontId="13" fillId="8" borderId="13" xfId="0" applyNumberFormat="1" applyFont="1" applyFill="1" applyBorder="1" applyAlignment="1" applyProtection="1">
      <alignment vertical="center"/>
      <protection locked="0"/>
    </xf>
    <xf numFmtId="4" fontId="3" fillId="8" borderId="13" xfId="0" applyNumberFormat="1" applyFont="1" applyFill="1" applyBorder="1" applyAlignment="1">
      <alignment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179" fontId="13" fillId="0" borderId="4" xfId="0" applyNumberFormat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177" fontId="13" fillId="8" borderId="4" xfId="0" applyNumberFormat="1" applyFont="1" applyFill="1" applyBorder="1" applyAlignment="1" applyProtection="1">
      <alignment vertical="center"/>
      <protection locked="0"/>
    </xf>
    <xf numFmtId="177" fontId="3" fillId="8" borderId="4" xfId="0" applyNumberFormat="1" applyFont="1" applyFill="1" applyBorder="1" applyAlignment="1">
      <alignment vertical="center"/>
    </xf>
    <xf numFmtId="13" fontId="13" fillId="8" borderId="4" xfId="0" applyNumberFormat="1" applyFont="1" applyFill="1" applyBorder="1" applyAlignment="1" applyProtection="1">
      <alignment vertical="center"/>
      <protection locked="0"/>
    </xf>
    <xf numFmtId="4" fontId="3" fillId="8" borderId="4" xfId="0" applyNumberFormat="1" applyFont="1" applyFill="1" applyBorder="1" applyAlignment="1">
      <alignment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179" fontId="13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177" fontId="13" fillId="8" borderId="16" xfId="0" applyNumberFormat="1" applyFont="1" applyFill="1" applyBorder="1" applyAlignment="1" applyProtection="1">
      <alignment vertical="center"/>
      <protection locked="0"/>
    </xf>
    <xf numFmtId="177" fontId="3" fillId="8" borderId="16" xfId="0" applyNumberFormat="1" applyFont="1" applyFill="1" applyBorder="1" applyAlignment="1">
      <alignment vertical="center"/>
    </xf>
    <xf numFmtId="13" fontId="13" fillId="8" borderId="16" xfId="0" applyNumberFormat="1" applyFont="1" applyFill="1" applyBorder="1" applyAlignment="1" applyProtection="1">
      <alignment vertical="center"/>
      <protection locked="0"/>
    </xf>
    <xf numFmtId="4" fontId="3" fillId="8" borderId="1" xfId="0" applyNumberFormat="1" applyFont="1" applyFill="1" applyBorder="1" applyAlignment="1">
      <alignment vertical="center"/>
    </xf>
    <xf numFmtId="0" fontId="5" fillId="0" borderId="0" xfId="0" applyFont="1"/>
    <xf numFmtId="0" fontId="5" fillId="8" borderId="0" xfId="0" applyFont="1" applyFill="1"/>
    <xf numFmtId="4" fontId="14" fillId="8" borderId="17" xfId="0" applyNumberFormat="1" applyFont="1" applyFill="1" applyBorder="1" applyAlignment="1">
      <alignment vertical="center"/>
    </xf>
    <xf numFmtId="4" fontId="14" fillId="8" borderId="18" xfId="0" applyNumberFormat="1" applyFont="1" applyFill="1" applyBorder="1" applyAlignment="1">
      <alignment vertical="center"/>
    </xf>
    <xf numFmtId="4" fontId="14" fillId="8" borderId="19" xfId="0" applyNumberFormat="1" applyFont="1" applyFill="1" applyBorder="1" applyAlignment="1">
      <alignment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179" fontId="13" fillId="0" borderId="3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177" fontId="13" fillId="8" borderId="3" xfId="0" applyNumberFormat="1" applyFont="1" applyFill="1" applyBorder="1" applyAlignment="1" applyProtection="1">
      <alignment vertical="center"/>
      <protection locked="0"/>
    </xf>
    <xf numFmtId="177" fontId="3" fillId="8" borderId="3" xfId="0" applyNumberFormat="1" applyFont="1" applyFill="1" applyBorder="1" applyAlignment="1">
      <alignment vertical="center"/>
    </xf>
    <xf numFmtId="13" fontId="13" fillId="8" borderId="3" xfId="0" applyNumberFormat="1" applyFont="1" applyFill="1" applyBorder="1" applyAlignment="1" applyProtection="1">
      <alignment vertical="center"/>
      <protection locked="0"/>
    </xf>
    <xf numFmtId="4" fontId="3" fillId="8" borderId="21" xfId="0" applyNumberFormat="1" applyFont="1" applyFill="1" applyBorder="1" applyAlignment="1">
      <alignment vertical="center"/>
    </xf>
    <xf numFmtId="4" fontId="3" fillId="8" borderId="3" xfId="0" applyNumberFormat="1" applyFont="1" applyFill="1" applyBorder="1" applyAlignment="1">
      <alignment vertical="center"/>
    </xf>
    <xf numFmtId="4" fontId="3" fillId="8" borderId="16" xfId="0" applyNumberFormat="1" applyFont="1" applyFill="1" applyBorder="1" applyAlignment="1">
      <alignment vertical="center"/>
    </xf>
    <xf numFmtId="4" fontId="3" fillId="8" borderId="22" xfId="0" applyNumberFormat="1" applyFont="1" applyFill="1" applyBorder="1" applyAlignment="1">
      <alignment vertical="center"/>
    </xf>
    <xf numFmtId="4" fontId="3" fillId="8" borderId="23" xfId="0" applyNumberFormat="1" applyFont="1" applyFill="1" applyBorder="1" applyAlignment="1">
      <alignment vertical="center"/>
    </xf>
    <xf numFmtId="12" fontId="11" fillId="7" borderId="7" xfId="0" applyNumberFormat="1" applyFont="1" applyFill="1" applyBorder="1" applyAlignment="1" applyProtection="1">
      <alignment horizontal="center"/>
      <protection locked="0"/>
    </xf>
    <xf numFmtId="0" fontId="11" fillId="5" borderId="0" xfId="0" applyFont="1" applyFill="1" applyBorder="1" applyProtection="1"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0" fontId="11" fillId="5" borderId="6" xfId="0" applyFont="1" applyFill="1" applyBorder="1" applyProtection="1"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12" fontId="11" fillId="5" borderId="7" xfId="0" applyNumberFormat="1" applyFont="1" applyFill="1" applyBorder="1" applyAlignment="1" applyProtection="1">
      <alignment horizontal="center"/>
      <protection locked="0"/>
    </xf>
    <xf numFmtId="14" fontId="16" fillId="7" borderId="0" xfId="0" applyNumberFormat="1" applyFont="1" applyFill="1" applyProtection="1">
      <protection locked="0"/>
    </xf>
    <xf numFmtId="0" fontId="11" fillId="5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Border="1"/>
    <xf numFmtId="0" fontId="17" fillId="0" borderId="0" xfId="0" applyFont="1" applyAlignment="1">
      <alignment horizontal="center"/>
    </xf>
    <xf numFmtId="0" fontId="17" fillId="0" borderId="0" xfId="0" applyFont="1"/>
    <xf numFmtId="180" fontId="14" fillId="0" borderId="0" xfId="0" applyNumberFormat="1" applyFont="1" applyAlignment="1">
      <alignment horizontal="left"/>
    </xf>
    <xf numFmtId="0" fontId="14" fillId="0" borderId="0" xfId="0" applyFont="1"/>
    <xf numFmtId="4" fontId="4" fillId="7" borderId="2" xfId="0" applyNumberFormat="1" applyFont="1" applyFill="1" applyBorder="1" applyProtection="1">
      <protection locked="0"/>
    </xf>
    <xf numFmtId="0" fontId="18" fillId="0" borderId="0" xfId="0" applyFont="1"/>
    <xf numFmtId="0" fontId="20" fillId="0" borderId="0" xfId="0" applyFont="1"/>
    <xf numFmtId="0" fontId="11" fillId="5" borderId="0" xfId="0" applyNumberFormat="1" applyFont="1" applyFill="1" applyBorder="1" applyProtection="1">
      <protection locked="0"/>
    </xf>
    <xf numFmtId="0" fontId="21" fillId="0" borderId="0" xfId="0" applyFont="1"/>
    <xf numFmtId="0" fontId="22" fillId="0" borderId="0" xfId="0" applyFont="1"/>
    <xf numFmtId="22" fontId="0" fillId="0" borderId="0" xfId="0" applyNumberFormat="1"/>
    <xf numFmtId="0" fontId="23" fillId="0" borderId="0" xfId="0" applyFont="1"/>
    <xf numFmtId="0" fontId="18" fillId="6" borderId="0" xfId="0" applyFont="1" applyFill="1" applyProtection="1">
      <protection locked="0"/>
    </xf>
    <xf numFmtId="0" fontId="4" fillId="10" borderId="0" xfId="0" applyFont="1" applyFill="1"/>
    <xf numFmtId="0" fontId="7" fillId="5" borderId="7" xfId="0" applyFont="1" applyFill="1" applyBorder="1" applyProtection="1">
      <protection locked="0"/>
    </xf>
    <xf numFmtId="0" fontId="7" fillId="2" borderId="9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5" borderId="9" xfId="0" applyFont="1" applyFill="1" applyBorder="1" applyAlignment="1">
      <alignment horizontal="right"/>
    </xf>
    <xf numFmtId="0" fontId="7" fillId="5" borderId="24" xfId="0" applyFont="1" applyFill="1" applyBorder="1" applyAlignment="1">
      <alignment horizontal="right"/>
    </xf>
    <xf numFmtId="14" fontId="11" fillId="7" borderId="0" xfId="0" applyNumberFormat="1" applyFont="1" applyFill="1" applyBorder="1" applyAlignment="1" applyProtection="1">
      <alignment horizontal="left"/>
      <protection locked="0"/>
    </xf>
    <xf numFmtId="0" fontId="11" fillId="7" borderId="6" xfId="0" applyFont="1" applyFill="1" applyBorder="1" applyAlignment="1" applyProtection="1">
      <alignment horizontal="left"/>
      <protection locked="0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right" vertical="center"/>
    </xf>
    <xf numFmtId="0" fontId="0" fillId="0" borderId="26" xfId="0" applyBorder="1" applyAlignment="1">
      <alignment horizontal="right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17" fillId="2" borderId="29" xfId="0" applyNumberFormat="1" applyFont="1" applyFill="1" applyBorder="1" applyAlignment="1">
      <alignment horizontal="center"/>
    </xf>
    <xf numFmtId="4" fontId="17" fillId="2" borderId="30" xfId="0" applyNumberFormat="1" applyFont="1" applyFill="1" applyBorder="1" applyAlignment="1">
      <alignment horizontal="center"/>
    </xf>
    <xf numFmtId="4" fontId="3" fillId="6" borderId="0" xfId="0" applyNumberFormat="1" applyFont="1" applyFill="1" applyBorder="1" applyAlignment="1" applyProtection="1">
      <alignment horizontal="right"/>
      <protection locked="0"/>
    </xf>
    <xf numFmtId="4" fontId="15" fillId="6" borderId="9" xfId="0" applyNumberFormat="1" applyFont="1" applyFill="1" applyBorder="1" applyAlignment="1" applyProtection="1">
      <alignment horizontal="right"/>
      <protection locked="0"/>
    </xf>
    <xf numFmtId="4" fontId="3" fillId="2" borderId="31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4" fontId="15" fillId="6" borderId="0" xfId="0" applyNumberFormat="1" applyFont="1" applyFill="1" applyBorder="1" applyAlignment="1" applyProtection="1">
      <alignment horizontal="right"/>
      <protection locked="0"/>
    </xf>
    <xf numFmtId="4" fontId="17" fillId="6" borderId="29" xfId="0" applyNumberFormat="1" applyFont="1" applyFill="1" applyBorder="1" applyAlignment="1">
      <alignment horizontal="center"/>
    </xf>
    <xf numFmtId="4" fontId="17" fillId="6" borderId="30" xfId="0" applyNumberFormat="1" applyFont="1" applyFill="1" applyBorder="1" applyAlignment="1">
      <alignment horizontal="center"/>
    </xf>
    <xf numFmtId="4" fontId="3" fillId="6" borderId="31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4" fontId="15" fillId="6" borderId="0" xfId="0" applyNumberFormat="1" applyFont="1" applyFill="1" applyBorder="1" applyAlignment="1">
      <alignment horizontal="right"/>
    </xf>
    <xf numFmtId="4" fontId="15" fillId="6" borderId="9" xfId="0" applyNumberFormat="1" applyFont="1" applyFill="1" applyBorder="1" applyAlignment="1">
      <alignment horizontal="right"/>
    </xf>
    <xf numFmtId="4" fontId="3" fillId="6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" dropStyle="combo" dx="22" fmlaLink="$N$6" fmlaRange="$M$6:$M$7" sel="1" val="0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2" dropStyle="combo" dx="22" fmlaLink="$N$7" fmlaRange="$M$6:$M$7" sel="2" val="0"/>
</file>

<file path=xl/ctrlProps/ctrlProp3.xml><?xml version="1.0" encoding="utf-8"?>
<formControlPr xmlns="http://schemas.microsoft.com/office/spreadsheetml/2009/9/main" objectType="CheckBox" checked="Checked" fmlaLink="$O$22" lockText="1" noThreeD="1"/>
</file>

<file path=xl/ctrlProps/ctrlProp4.xml><?xml version="1.0" encoding="utf-8"?>
<formControlPr xmlns="http://schemas.microsoft.com/office/spreadsheetml/2009/9/main" objectType="CheckBox" fmlaLink="$O$46" lockText="1" noThreeD="1"/>
</file>

<file path=xl/ctrlProps/ctrlProp5.xml><?xml version="1.0" encoding="utf-8"?>
<formControlPr xmlns="http://schemas.microsoft.com/office/spreadsheetml/2009/9/main" objectType="CheckBox" fmlaLink="$P$22" lockText="1" noThreeD="1"/>
</file>

<file path=xl/ctrlProps/ctrlProp6.xml><?xml version="1.0" encoding="utf-8"?>
<formControlPr xmlns="http://schemas.microsoft.com/office/spreadsheetml/2009/9/main" objectType="CheckBox" checked="Checked" fmlaLink="$P$46" lockText="1" noThreeD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Drop" dropLines="4" dropStyle="combo" dx="22" fmlaLink="$L$13" fmlaRange="$L$8:$L$11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21</xdr:row>
      <xdr:rowOff>190500</xdr:rowOff>
    </xdr:from>
    <xdr:to>
      <xdr:col>10</xdr:col>
      <xdr:colOff>9525</xdr:colOff>
      <xdr:row>26</xdr:row>
      <xdr:rowOff>9525</xdr:rowOff>
    </xdr:to>
    <xdr:pic>
      <xdr:nvPicPr>
        <xdr:cNvPr id="1039" name="Picture 15" descr="C:\Mes documents\Mes images\logo_BCV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3571875"/>
          <a:ext cx="8667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28575</xdr:colOff>
      <xdr:row>0</xdr:row>
      <xdr:rowOff>333375</xdr:rowOff>
    </xdr:from>
    <xdr:to>
      <xdr:col>10</xdr:col>
      <xdr:colOff>9525</xdr:colOff>
      <xdr:row>2</xdr:row>
      <xdr:rowOff>9525</xdr:rowOff>
    </xdr:to>
    <xdr:pic>
      <xdr:nvPicPr>
        <xdr:cNvPr id="1038" name="Picture 14" descr="C:\Mes documents\Mes images\logo_BCV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333375"/>
          <a:ext cx="8667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</xdr:row>
          <xdr:rowOff>76200</xdr:rowOff>
        </xdr:from>
        <xdr:to>
          <xdr:col>2</xdr:col>
          <xdr:colOff>180975</xdr:colOff>
          <xdr:row>4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0</xdr:rowOff>
        </xdr:from>
        <xdr:to>
          <xdr:col>2</xdr:col>
          <xdr:colOff>171450</xdr:colOff>
          <xdr:row>28</xdr:row>
          <xdr:rowOff>28575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20</xdr:row>
          <xdr:rowOff>171450</xdr:rowOff>
        </xdr:from>
        <xdr:to>
          <xdr:col>2</xdr:col>
          <xdr:colOff>438150</xdr:colOff>
          <xdr:row>21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Frais standards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44</xdr:row>
          <xdr:rowOff>142875</xdr:rowOff>
        </xdr:from>
        <xdr:to>
          <xdr:col>2</xdr:col>
          <xdr:colOff>438150</xdr:colOff>
          <xdr:row>46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Frais standards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819150</xdr:colOff>
          <xdr:row>21</xdr:row>
          <xdr:rowOff>9525</xdr:rowOff>
        </xdr:from>
        <xdr:to>
          <xdr:col>10</xdr:col>
          <xdr:colOff>19050</xdr:colOff>
          <xdr:row>21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Frais à donner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800100</xdr:colOff>
          <xdr:row>44</xdr:row>
          <xdr:rowOff>152400</xdr:rowOff>
        </xdr:from>
        <xdr:to>
          <xdr:col>10</xdr:col>
          <xdr:colOff>0</xdr:colOff>
          <xdr:row>46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Frais à donner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95250</xdr:rowOff>
        </xdr:from>
        <xdr:to>
          <xdr:col>2</xdr:col>
          <xdr:colOff>361950</xdr:colOff>
          <xdr:row>0</xdr:row>
          <xdr:rowOff>295275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Actions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476250</xdr:colOff>
          <xdr:row>0</xdr:row>
          <xdr:rowOff>95250</xdr:rowOff>
        </xdr:from>
        <xdr:to>
          <xdr:col>3</xdr:col>
          <xdr:colOff>666750</xdr:colOff>
          <xdr:row>0</xdr:row>
          <xdr:rowOff>295275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Obligations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485775</xdr:colOff>
      <xdr:row>0</xdr:row>
      <xdr:rowOff>361950</xdr:rowOff>
    </xdr:from>
    <xdr:to>
      <xdr:col>10</xdr:col>
      <xdr:colOff>314325</xdr:colOff>
      <xdr:row>21</xdr:row>
      <xdr:rowOff>228600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485775" y="361950"/>
          <a:ext cx="714375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485775</xdr:colOff>
      <xdr:row>21</xdr:row>
      <xdr:rowOff>266700</xdr:rowOff>
    </xdr:from>
    <xdr:to>
      <xdr:col>10</xdr:col>
      <xdr:colOff>314325</xdr:colOff>
      <xdr:row>46</xdr:row>
      <xdr:rowOff>123825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485775" y="3648075"/>
          <a:ext cx="7143750" cy="3133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495300</xdr:colOff>
      <xdr:row>0</xdr:row>
      <xdr:rowOff>361950</xdr:rowOff>
    </xdr:from>
    <xdr:to>
      <xdr:col>10</xdr:col>
      <xdr:colOff>323850</xdr:colOff>
      <xdr:row>21</xdr:row>
      <xdr:rowOff>228600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495300" y="361950"/>
          <a:ext cx="714375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304800</xdr:colOff>
      <xdr:row>2</xdr:row>
      <xdr:rowOff>19050</xdr:rowOff>
    </xdr:to>
    <xdr:pic>
      <xdr:nvPicPr>
        <xdr:cNvPr id="2049" name="Picture 1" descr="C:\Mes documents\Mes images\logo_UB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8572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16</xdr:row>
      <xdr:rowOff>161925</xdr:rowOff>
    </xdr:from>
    <xdr:to>
      <xdr:col>10</xdr:col>
      <xdr:colOff>38100</xdr:colOff>
      <xdr:row>22</xdr:row>
      <xdr:rowOff>9525</xdr:rowOff>
    </xdr:to>
    <xdr:pic>
      <xdr:nvPicPr>
        <xdr:cNvPr id="3073" name="Picture 1" descr="C:\Mes documents\Mes images\logo_BCV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590800"/>
          <a:ext cx="8667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28575</xdr:colOff>
      <xdr:row>0</xdr:row>
      <xdr:rowOff>152400</xdr:rowOff>
    </xdr:from>
    <xdr:to>
      <xdr:col>10</xdr:col>
      <xdr:colOff>9525</xdr:colOff>
      <xdr:row>2</xdr:row>
      <xdr:rowOff>0</xdr:rowOff>
    </xdr:to>
    <xdr:pic>
      <xdr:nvPicPr>
        <xdr:cNvPr id="3074" name="Picture 2" descr="C:\Mes documents\Mes images\logo_BCV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52400"/>
          <a:ext cx="8667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>
          <a:off x="3905250" y="73723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3300" mc:Ignorable="a14" a14:legacySpreadsheetColorIndex="5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3088" name="Rectangle 16"/>
        <xdr:cNvSpPr>
          <a:spLocks noChangeArrowheads="1"/>
        </xdr:cNvSpPr>
      </xdr:nvSpPr>
      <xdr:spPr bwMode="auto">
        <a:xfrm>
          <a:off x="3905250" y="7372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3300" mc:Ignorable="a14" a14:legacySpreadsheetColorIndex="5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180975</xdr:colOff>
      <xdr:row>50</xdr:row>
      <xdr:rowOff>142875</xdr:rowOff>
    </xdr:from>
    <xdr:to>
      <xdr:col>9</xdr:col>
      <xdr:colOff>0</xdr:colOff>
      <xdr:row>50</xdr:row>
      <xdr:rowOff>152400</xdr:rowOff>
    </xdr:to>
    <xdr:sp macro="" textlink="">
      <xdr:nvSpPr>
        <xdr:cNvPr id="3089" name="Line 17"/>
        <xdr:cNvSpPr>
          <a:spLocks noChangeShapeType="1"/>
        </xdr:cNvSpPr>
      </xdr:nvSpPr>
      <xdr:spPr bwMode="auto">
        <a:xfrm flipV="1">
          <a:off x="3324225" y="7724775"/>
          <a:ext cx="2781300" cy="9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3300" mc:Ignorable="a14" a14:legacySpreadsheetColorIndex="5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3</xdr:row>
      <xdr:rowOff>66675</xdr:rowOff>
    </xdr:from>
    <xdr:to>
      <xdr:col>12</xdr:col>
      <xdr:colOff>457200</xdr:colOff>
      <xdr:row>37</xdr:row>
      <xdr:rowOff>19050</xdr:rowOff>
    </xdr:to>
    <xdr:sp macro="" textlink="">
      <xdr:nvSpPr>
        <xdr:cNvPr id="3090" name="Rectangle 18"/>
        <xdr:cNvSpPr>
          <a:spLocks noChangeArrowheads="1"/>
        </xdr:cNvSpPr>
      </xdr:nvSpPr>
      <xdr:spPr bwMode="auto">
        <a:xfrm>
          <a:off x="7315200" y="542925"/>
          <a:ext cx="1828800" cy="441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</xdr:row>
          <xdr:rowOff>28575</xdr:rowOff>
        </xdr:from>
        <xdr:to>
          <xdr:col>3</xdr:col>
          <xdr:colOff>352425</xdr:colOff>
          <xdr:row>6</xdr:row>
          <xdr:rowOff>0</xdr:rowOff>
        </xdr:to>
        <xdr:sp macro="" textlink="">
          <xdr:nvSpPr>
            <xdr:cNvPr id="3091" name="Drop Down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52</xdr:row>
          <xdr:rowOff>133350</xdr:rowOff>
        </xdr:from>
        <xdr:to>
          <xdr:col>2</xdr:col>
          <xdr:colOff>257175</xdr:colOff>
          <xdr:row>55</xdr:row>
          <xdr:rowOff>9525</xdr:rowOff>
        </xdr:to>
        <xdr:sp macro="" textlink="">
          <xdr:nvSpPr>
            <xdr:cNvPr id="3092" name="Button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Remettre formules</a:t>
              </a:r>
            </a:p>
          </xdr:txBody>
        </xdr:sp>
        <xdr:clientData fPrintsWithSheet="0"/>
      </xdr:twoCellAnchor>
    </mc:Choice>
    <mc:Fallback/>
  </mc:AlternateContent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3093" name="Line 21"/>
        <xdr:cNvSpPr>
          <a:spLocks noChangeShapeType="1"/>
        </xdr:cNvSpPr>
      </xdr:nvSpPr>
      <xdr:spPr bwMode="auto">
        <a:xfrm>
          <a:off x="3905250" y="12020550"/>
          <a:ext cx="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3300" mc:Ignorable="a14" a14:legacySpreadsheetColorIndex="5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3094" name="Rectangle 22"/>
        <xdr:cNvSpPr>
          <a:spLocks noChangeArrowheads="1"/>
        </xdr:cNvSpPr>
      </xdr:nvSpPr>
      <xdr:spPr bwMode="auto">
        <a:xfrm>
          <a:off x="3905250" y="12020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3300" mc:Ignorable="a14" a14:legacySpreadsheetColorIndex="5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180975</xdr:colOff>
      <xdr:row>72</xdr:row>
      <xdr:rowOff>142875</xdr:rowOff>
    </xdr:from>
    <xdr:to>
      <xdr:col>9</xdr:col>
      <xdr:colOff>0</xdr:colOff>
      <xdr:row>72</xdr:row>
      <xdr:rowOff>152400</xdr:rowOff>
    </xdr:to>
    <xdr:sp macro="" textlink="">
      <xdr:nvSpPr>
        <xdr:cNvPr id="3095" name="Line 23"/>
        <xdr:cNvSpPr>
          <a:spLocks noChangeShapeType="1"/>
        </xdr:cNvSpPr>
      </xdr:nvSpPr>
      <xdr:spPr bwMode="auto">
        <a:xfrm flipV="1">
          <a:off x="3324225" y="12392025"/>
          <a:ext cx="2781300" cy="9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3300" mc:Ignorable="a14" a14:legacySpreadsheetColorIndex="5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/>
  </sheetPr>
  <dimension ref="B1:T191"/>
  <sheetViews>
    <sheetView showGridLines="0" showRowColHeaders="0" showZeros="0" tabSelected="1" zoomScale="90" workbookViewId="0">
      <selection activeCell="B6" sqref="B6"/>
    </sheetView>
  </sheetViews>
  <sheetFormatPr baseColWidth="10" defaultRowHeight="12.75" x14ac:dyDescent="0.2"/>
  <cols>
    <col min="1" max="1" width="9.85546875" customWidth="1"/>
    <col min="2" max="2" width="7.140625" customWidth="1"/>
    <col min="3" max="3" width="9.7109375" customWidth="1"/>
    <col min="4" max="4" width="13.85546875" customWidth="1"/>
    <col min="5" max="5" width="10.85546875" customWidth="1"/>
    <col min="7" max="7" width="8.42578125" customWidth="1"/>
    <col min="8" max="8" width="12.140625" customWidth="1"/>
    <col min="9" max="9" width="13" customWidth="1"/>
    <col min="10" max="10" width="13.28515625" customWidth="1"/>
    <col min="12" max="18" width="11.42578125" hidden="1" customWidth="1"/>
  </cols>
  <sheetData>
    <row r="1" spans="2:18" ht="33" customHeight="1" x14ac:dyDescent="0.2"/>
    <row r="2" spans="2:18" ht="18" x14ac:dyDescent="0.25">
      <c r="B2" s="20" t="str">
        <f>IF(N6=1,"Bordereau d'achat d'actions","Bordereau de vente d'actions")</f>
        <v>Bordereau d'achat d'actions</v>
      </c>
      <c r="C2" s="21"/>
      <c r="D2" s="21"/>
      <c r="E2" s="21"/>
      <c r="F2" s="21"/>
      <c r="G2" s="21"/>
      <c r="H2" s="21"/>
      <c r="I2" s="21"/>
      <c r="J2" s="21"/>
    </row>
    <row r="3" spans="2:18" ht="6.75" customHeight="1" x14ac:dyDescent="0.2"/>
    <row r="4" spans="2:18" ht="13.5" customHeight="1" x14ac:dyDescent="0.2">
      <c r="D4" s="1"/>
      <c r="E4" s="1"/>
      <c r="F4" s="1"/>
      <c r="G4" s="1"/>
      <c r="H4" s="31" t="s">
        <v>36</v>
      </c>
      <c r="I4" s="31"/>
      <c r="J4" s="32">
        <v>37641</v>
      </c>
    </row>
    <row r="5" spans="2:18" ht="3" customHeight="1" x14ac:dyDescent="0.2">
      <c r="B5" s="1"/>
      <c r="C5" s="1"/>
      <c r="D5" s="1"/>
      <c r="E5" s="1"/>
      <c r="F5" s="1"/>
      <c r="G5" s="1"/>
      <c r="H5" s="1"/>
      <c r="I5" s="1"/>
      <c r="J5" s="1"/>
    </row>
    <row r="6" spans="2:18" x14ac:dyDescent="0.2">
      <c r="B6" s="81">
        <v>10</v>
      </c>
      <c r="C6" s="51" t="str">
        <f>IF(B6&gt;1,"actions","action")</f>
        <v>actions</v>
      </c>
      <c r="D6" s="51"/>
      <c r="E6" s="82" t="s">
        <v>20</v>
      </c>
      <c r="F6" s="51"/>
      <c r="G6" s="51"/>
      <c r="H6" s="52"/>
      <c r="I6" s="6"/>
      <c r="J6" s="7"/>
      <c r="L6" t="str">
        <f>IF(LEFT(E6,3)="nom","nom","por")</f>
        <v>por</v>
      </c>
      <c r="M6" t="s">
        <v>15</v>
      </c>
      <c r="N6" s="35">
        <v>1</v>
      </c>
    </row>
    <row r="7" spans="2:18" x14ac:dyDescent="0.2">
      <c r="B7" s="53"/>
      <c r="C7" s="85"/>
      <c r="D7" s="85"/>
      <c r="E7" s="85"/>
      <c r="F7" s="85"/>
      <c r="G7" s="89"/>
      <c r="H7" s="90"/>
      <c r="I7" s="8"/>
      <c r="J7" s="9"/>
      <c r="M7" t="s">
        <v>14</v>
      </c>
      <c r="N7" s="35">
        <v>2</v>
      </c>
    </row>
    <row r="8" spans="2:18" x14ac:dyDescent="0.2">
      <c r="B8" s="53"/>
      <c r="C8" s="55" t="s">
        <v>1</v>
      </c>
      <c r="D8" s="54" t="s">
        <v>33</v>
      </c>
      <c r="E8" s="84">
        <v>100</v>
      </c>
      <c r="F8" s="55" t="s">
        <v>2</v>
      </c>
      <c r="G8" s="55"/>
      <c r="H8" s="56"/>
      <c r="I8" s="8">
        <f>B6*E8</f>
        <v>1000</v>
      </c>
      <c r="J8" s="9"/>
    </row>
    <row r="9" spans="2:18" x14ac:dyDescent="0.2">
      <c r="B9" s="53"/>
      <c r="C9" s="55"/>
      <c r="D9" s="55"/>
      <c r="E9" s="55"/>
      <c r="F9" s="55"/>
      <c r="G9" s="55"/>
      <c r="H9" s="56"/>
      <c r="I9" s="8"/>
      <c r="J9" s="9"/>
      <c r="N9" s="2"/>
    </row>
    <row r="10" spans="2:18" x14ac:dyDescent="0.2">
      <c r="B10" s="53"/>
      <c r="C10" s="55" t="s">
        <v>3</v>
      </c>
      <c r="D10" s="55"/>
      <c r="E10" s="55"/>
      <c r="F10" s="83">
        <v>435</v>
      </c>
      <c r="G10" s="55"/>
      <c r="H10" s="56"/>
      <c r="I10" s="8"/>
      <c r="J10" s="9">
        <f>F10*B6</f>
        <v>4350</v>
      </c>
    </row>
    <row r="11" spans="2:18" x14ac:dyDescent="0.2">
      <c r="B11" s="53"/>
      <c r="C11" s="55" t="s">
        <v>4</v>
      </c>
      <c r="D11" s="55"/>
      <c r="E11" s="55"/>
      <c r="F11" s="85">
        <v>0</v>
      </c>
      <c r="G11" s="55" t="s">
        <v>5</v>
      </c>
      <c r="H11" s="56"/>
      <c r="I11" s="8"/>
      <c r="J11" s="10">
        <f>(E8/100*F11)*B6</f>
        <v>0</v>
      </c>
    </row>
    <row r="12" spans="2:18" ht="6.75" customHeight="1" x14ac:dyDescent="0.2">
      <c r="B12" s="53"/>
      <c r="C12" s="55"/>
      <c r="D12" s="55"/>
      <c r="E12" s="55"/>
      <c r="F12" s="55"/>
      <c r="G12" s="55"/>
      <c r="H12" s="56"/>
      <c r="I12" s="8"/>
      <c r="J12" s="11"/>
    </row>
    <row r="13" spans="2:18" ht="10.5" customHeight="1" x14ac:dyDescent="0.2">
      <c r="B13" s="53"/>
      <c r="C13" s="55" t="s">
        <v>6</v>
      </c>
      <c r="D13" s="55"/>
      <c r="E13" s="55"/>
      <c r="F13" s="55"/>
      <c r="G13" s="55"/>
      <c r="H13" s="56"/>
      <c r="I13" s="8"/>
      <c r="J13" s="9">
        <f>J10-J11</f>
        <v>4350</v>
      </c>
    </row>
    <row r="14" spans="2:18" ht="6" customHeight="1" x14ac:dyDescent="0.2">
      <c r="B14" s="53"/>
      <c r="C14" s="55"/>
      <c r="D14" s="55"/>
      <c r="E14" s="55"/>
      <c r="F14" s="55"/>
      <c r="G14" s="55"/>
      <c r="H14" s="56"/>
      <c r="I14" s="8"/>
      <c r="J14" s="9"/>
    </row>
    <row r="15" spans="2:18" ht="15.75" x14ac:dyDescent="0.25">
      <c r="B15" s="14" t="str">
        <f>IF(N6=1,"+","-")</f>
        <v>+</v>
      </c>
      <c r="C15" s="55" t="s">
        <v>7</v>
      </c>
      <c r="D15" s="55"/>
      <c r="E15" s="55"/>
      <c r="F15" s="55"/>
      <c r="G15" s="55"/>
      <c r="H15" s="56"/>
      <c r="I15" s="8"/>
      <c r="J15" s="9"/>
    </row>
    <row r="16" spans="2:18" x14ac:dyDescent="0.2">
      <c r="B16" s="53"/>
      <c r="C16" s="57" t="s">
        <v>8</v>
      </c>
      <c r="D16" s="57"/>
      <c r="E16" s="57"/>
      <c r="F16" s="79">
        <f>O16</f>
        <v>1.1000000000000001</v>
      </c>
      <c r="G16" s="36" t="s">
        <v>9</v>
      </c>
      <c r="H16" s="80">
        <f t="shared" ref="H16:I19" si="0">P16</f>
        <v>4350</v>
      </c>
      <c r="I16" s="78">
        <f t="shared" si="0"/>
        <v>80</v>
      </c>
      <c r="J16" s="39"/>
      <c r="L16">
        <f>P16/100*O16</f>
        <v>47.85</v>
      </c>
      <c r="M16">
        <f>IF(AND((J13&lt;100),(L16&lt;5)),5,IF(L16&lt;10,10,L16))</f>
        <v>47.85</v>
      </c>
      <c r="O16" s="18">
        <f>VLOOKUP(J10,Tarif,$M$18)</f>
        <v>1.1000000000000001</v>
      </c>
      <c r="P16" s="19">
        <f>J10</f>
        <v>4350</v>
      </c>
      <c r="Q16" s="8">
        <f>IF(R16&gt;80,R16,80)</f>
        <v>80</v>
      </c>
      <c r="R16" s="50">
        <f>ROUND(P16*O16/100*2,1)/2</f>
        <v>47.85</v>
      </c>
    </row>
    <row r="17" spans="2:20" x14ac:dyDescent="0.2">
      <c r="B17" s="53"/>
      <c r="C17" s="57" t="s">
        <v>10</v>
      </c>
      <c r="D17" s="57"/>
      <c r="E17" s="57"/>
      <c r="F17" s="79">
        <f>O17</f>
        <v>0.75</v>
      </c>
      <c r="G17" s="36" t="s">
        <v>11</v>
      </c>
      <c r="H17" s="80">
        <f t="shared" si="0"/>
        <v>4350</v>
      </c>
      <c r="I17" s="78">
        <f t="shared" si="0"/>
        <v>3.3</v>
      </c>
      <c r="J17" s="39"/>
      <c r="L17">
        <f>P17/1000*O17</f>
        <v>3.2624999999999997</v>
      </c>
      <c r="O17" s="18">
        <f>IF(D8&lt;&gt;"CHF",1.5,0.75)</f>
        <v>0.75</v>
      </c>
      <c r="P17" s="19">
        <f>J13</f>
        <v>4350</v>
      </c>
      <c r="Q17" s="8">
        <f>INT(((L17-0.0001)*20)+1)/20</f>
        <v>3.3</v>
      </c>
    </row>
    <row r="18" spans="2:20" x14ac:dyDescent="0.2">
      <c r="B18" s="53"/>
      <c r="C18" s="57" t="s">
        <v>12</v>
      </c>
      <c r="D18" s="57"/>
      <c r="E18" s="57"/>
      <c r="F18" s="79">
        <f>O18</f>
        <v>0.1</v>
      </c>
      <c r="G18" s="36" t="s">
        <v>11</v>
      </c>
      <c r="H18" s="80">
        <f t="shared" si="0"/>
        <v>5000</v>
      </c>
      <c r="I18" s="78">
        <f t="shared" si="0"/>
        <v>0.5</v>
      </c>
      <c r="J18" s="39"/>
      <c r="L18" t="s">
        <v>34</v>
      </c>
      <c r="M18" s="47">
        <v>2</v>
      </c>
      <c r="O18" s="18">
        <v>0.1</v>
      </c>
      <c r="P18" s="48">
        <f>INT(((J13-0.0001)/1000)+1)*1000</f>
        <v>5000</v>
      </c>
      <c r="Q18" s="8">
        <f>ROUND(P18*O18/1000,1)</f>
        <v>0.5</v>
      </c>
    </row>
    <row r="19" spans="2:20" x14ac:dyDescent="0.2">
      <c r="B19" s="53"/>
      <c r="C19" s="57" t="str">
        <f>IF(L6="nom","Transfert","")</f>
        <v/>
      </c>
      <c r="D19" s="57"/>
      <c r="E19" s="57"/>
      <c r="F19" s="79">
        <f>O19</f>
        <v>0</v>
      </c>
      <c r="G19" s="36">
        <f>IF(L6="nom","fr x",0)</f>
        <v>0</v>
      </c>
      <c r="H19" s="80">
        <f t="shared" si="0"/>
        <v>0</v>
      </c>
      <c r="I19" s="78">
        <f t="shared" si="0"/>
        <v>0</v>
      </c>
      <c r="J19" s="42">
        <f>SUM(I16:I19)</f>
        <v>83.8</v>
      </c>
      <c r="L19" s="46">
        <v>0</v>
      </c>
      <c r="M19" s="46">
        <v>1.1000000000000001</v>
      </c>
      <c r="N19" s="46">
        <v>0.8</v>
      </c>
      <c r="O19" s="19">
        <f>IF(L6="nom",LOOKUP(F10,L19:L23,M19:M23),0)</f>
        <v>0</v>
      </c>
      <c r="P19" s="19">
        <f>IF(L6="nom",B6,0)</f>
        <v>0</v>
      </c>
      <c r="Q19" s="8">
        <f>O19*P19</f>
        <v>0</v>
      </c>
    </row>
    <row r="20" spans="2:20" ht="10.5" customHeight="1" x14ac:dyDescent="0.2">
      <c r="B20" s="53"/>
      <c r="C20" s="55"/>
      <c r="D20" s="55"/>
      <c r="E20" s="55"/>
      <c r="F20" s="55"/>
      <c r="G20" s="55"/>
      <c r="H20" s="3"/>
      <c r="I20" s="12"/>
      <c r="J20" s="10"/>
      <c r="L20" s="46">
        <v>50001</v>
      </c>
      <c r="M20" s="46">
        <v>1</v>
      </c>
      <c r="N20" s="46">
        <v>0.7</v>
      </c>
    </row>
    <row r="21" spans="2:20" ht="15" customHeight="1" x14ac:dyDescent="0.2">
      <c r="B21" s="58"/>
      <c r="C21" s="59" t="s">
        <v>13</v>
      </c>
      <c r="D21" s="59"/>
      <c r="E21" s="60">
        <f>J4+1</f>
        <v>37642</v>
      </c>
      <c r="F21" s="59"/>
      <c r="G21" s="155" t="str">
        <f>IF(N6=1,"A votre débit","A votre crédit")</f>
        <v>A votre débit</v>
      </c>
      <c r="H21" s="156"/>
      <c r="I21" s="12"/>
      <c r="J21" s="13">
        <f>IF(N6=1,SUM(J13:J19),J13-J19)</f>
        <v>4433.8</v>
      </c>
      <c r="L21" s="46">
        <v>100001</v>
      </c>
      <c r="M21" s="46">
        <v>0.9</v>
      </c>
      <c r="N21" s="46">
        <v>0.6</v>
      </c>
    </row>
    <row r="22" spans="2:20" ht="21.75" customHeight="1" x14ac:dyDescent="0.2">
      <c r="B22" s="5"/>
      <c r="C22" s="5"/>
      <c r="D22" s="5"/>
      <c r="E22" s="5"/>
      <c r="F22" s="5"/>
      <c r="G22" s="5"/>
      <c r="H22" s="5"/>
      <c r="I22" s="5"/>
      <c r="J22" s="5"/>
      <c r="L22" s="46">
        <v>150001</v>
      </c>
      <c r="M22" s="46">
        <v>0.8</v>
      </c>
      <c r="N22" s="46">
        <v>0.5</v>
      </c>
      <c r="O22" s="45" t="b">
        <v>1</v>
      </c>
      <c r="P22" s="45" t="b">
        <v>0</v>
      </c>
    </row>
    <row r="23" spans="2:20" ht="1.5" hidden="1" customHeight="1" x14ac:dyDescent="0.2">
      <c r="L23" s="46"/>
      <c r="M23" s="46"/>
      <c r="N23" s="46"/>
    </row>
    <row r="24" spans="2:20" hidden="1" x14ac:dyDescent="0.2">
      <c r="L24" s="46"/>
      <c r="M24" s="46"/>
      <c r="N24" s="46"/>
    </row>
    <row r="25" spans="2:20" hidden="1" x14ac:dyDescent="0.2">
      <c r="L25" s="46"/>
      <c r="M25" s="46"/>
      <c r="N25" s="46"/>
    </row>
    <row r="26" spans="2:20" ht="18" customHeight="1" x14ac:dyDescent="0.25">
      <c r="B26" s="15" t="str">
        <f>IF(N7=1,"Bordereau d'achat d'obligations","Bordereau de vente d'obligations")</f>
        <v>Bordereau de vente d'obligations</v>
      </c>
      <c r="C26" s="16"/>
      <c r="D26" s="16"/>
      <c r="E26" s="16"/>
      <c r="F26" s="16"/>
      <c r="G26" s="16"/>
      <c r="H26" s="16"/>
      <c r="I26" s="16"/>
      <c r="J26" s="17"/>
      <c r="L26" s="46">
        <v>200001</v>
      </c>
      <c r="M26" s="46">
        <v>0.7</v>
      </c>
      <c r="N26" s="46">
        <v>0.4</v>
      </c>
    </row>
    <row r="27" spans="2:20" ht="5.25" customHeight="1" x14ac:dyDescent="0.2">
      <c r="H27" s="22"/>
      <c r="I27" s="23"/>
      <c r="J27" s="23"/>
      <c r="L27" s="46">
        <v>250001</v>
      </c>
      <c r="M27" s="46">
        <v>0.5</v>
      </c>
      <c r="N27" s="46">
        <v>0.35</v>
      </c>
    </row>
    <row r="28" spans="2:20" ht="13.5" customHeight="1" x14ac:dyDescent="0.2">
      <c r="D28" s="4"/>
      <c r="E28" s="4"/>
      <c r="F28" s="4"/>
      <c r="G28" s="4"/>
      <c r="H28" s="33" t="s">
        <v>21</v>
      </c>
      <c r="I28" s="33"/>
      <c r="J28" s="34">
        <v>37693</v>
      </c>
      <c r="L28" s="46">
        <v>1000001</v>
      </c>
      <c r="M28" s="46">
        <v>0.2</v>
      </c>
      <c r="N28" s="46">
        <v>0.2</v>
      </c>
      <c r="T28" s="150"/>
    </row>
    <row r="29" spans="2:20" ht="3.75" customHeight="1" x14ac:dyDescent="0.2">
      <c r="B29" s="4"/>
      <c r="C29" s="4"/>
      <c r="D29" s="4"/>
      <c r="E29" s="4"/>
      <c r="F29" s="4"/>
      <c r="G29" s="4"/>
      <c r="H29" s="4"/>
      <c r="I29" s="4"/>
      <c r="J29" s="4"/>
      <c r="L29" s="46"/>
      <c r="M29" s="46"/>
      <c r="N29" s="46"/>
    </row>
    <row r="30" spans="2:20" x14ac:dyDescent="0.2">
      <c r="B30" s="86">
        <v>5</v>
      </c>
      <c r="C30" s="61" t="str">
        <f>IF(B30&gt;1,"obligations","obligation")</f>
        <v>obligations</v>
      </c>
      <c r="D30" s="61"/>
      <c r="E30" s="61"/>
      <c r="F30" s="128">
        <v>4.5</v>
      </c>
      <c r="G30" s="61" t="s">
        <v>16</v>
      </c>
      <c r="H30" s="62"/>
      <c r="I30" s="63"/>
      <c r="J30" s="63"/>
      <c r="L30" t="s">
        <v>35</v>
      </c>
      <c r="M30">
        <v>3</v>
      </c>
    </row>
    <row r="31" spans="2:20" x14ac:dyDescent="0.2">
      <c r="B31" s="64"/>
      <c r="C31" s="65" t="s">
        <v>62</v>
      </c>
      <c r="D31" s="65"/>
      <c r="E31" s="88"/>
      <c r="F31" s="71" t="s">
        <v>57</v>
      </c>
      <c r="G31" s="159">
        <v>38153</v>
      </c>
      <c r="H31" s="160"/>
      <c r="I31" s="66"/>
      <c r="J31" s="66"/>
    </row>
    <row r="32" spans="2:20" x14ac:dyDescent="0.2">
      <c r="B32" s="64"/>
      <c r="C32" s="67" t="s">
        <v>1</v>
      </c>
      <c r="D32" s="65" t="s">
        <v>33</v>
      </c>
      <c r="E32" s="87">
        <v>500</v>
      </c>
      <c r="F32" s="67" t="s">
        <v>2</v>
      </c>
      <c r="G32" s="67"/>
      <c r="H32" s="68"/>
      <c r="I32" s="24">
        <f>B30*E32</f>
        <v>2500</v>
      </c>
      <c r="J32" s="25"/>
    </row>
    <row r="33" spans="2:18" ht="7.5" customHeight="1" x14ac:dyDescent="0.2">
      <c r="B33" s="64"/>
      <c r="C33" s="67"/>
      <c r="D33" s="67"/>
      <c r="E33" s="67"/>
      <c r="F33" s="67"/>
      <c r="G33" s="67"/>
      <c r="H33" s="68"/>
      <c r="I33" s="24"/>
      <c r="J33" s="25"/>
    </row>
    <row r="34" spans="2:18" x14ac:dyDescent="0.2">
      <c r="B34" s="64"/>
      <c r="C34" s="67" t="s">
        <v>3</v>
      </c>
      <c r="D34" s="67"/>
      <c r="E34" s="67"/>
      <c r="F34" s="65">
        <v>102.5</v>
      </c>
      <c r="G34" s="67" t="s">
        <v>5</v>
      </c>
      <c r="H34" s="68"/>
      <c r="I34" s="24"/>
      <c r="J34" s="25">
        <f>I32*F34/100</f>
        <v>2562.5</v>
      </c>
      <c r="L34">
        <f>DAYS360(G31,J28)</f>
        <v>-452</v>
      </c>
    </row>
    <row r="35" spans="2:18" x14ac:dyDescent="0.2">
      <c r="B35" s="64"/>
      <c r="C35" s="67" t="s">
        <v>17</v>
      </c>
      <c r="D35" s="67"/>
      <c r="E35" s="67"/>
      <c r="F35" s="67" t="s">
        <v>18</v>
      </c>
      <c r="G35" s="65">
        <f>MOD(L34,360)</f>
        <v>268</v>
      </c>
      <c r="H35" s="68" t="s">
        <v>19</v>
      </c>
      <c r="I35" s="24"/>
      <c r="J35" s="26">
        <f>ROUND(I32*F30*G35/36000*2,1)/2</f>
        <v>83.75</v>
      </c>
    </row>
    <row r="36" spans="2:18" ht="6" customHeight="1" x14ac:dyDescent="0.2">
      <c r="B36" s="64"/>
      <c r="C36" s="67"/>
      <c r="D36" s="67"/>
      <c r="E36" s="67"/>
      <c r="F36" s="67"/>
      <c r="G36" s="67"/>
      <c r="H36" s="68"/>
      <c r="I36" s="24"/>
      <c r="J36" s="25"/>
    </row>
    <row r="37" spans="2:18" x14ac:dyDescent="0.2">
      <c r="B37" s="64"/>
      <c r="C37" s="67" t="s">
        <v>6</v>
      </c>
      <c r="D37" s="67"/>
      <c r="E37" s="67"/>
      <c r="F37" s="67"/>
      <c r="G37" s="67"/>
      <c r="H37" s="68"/>
      <c r="I37" s="24"/>
      <c r="J37" s="25">
        <f>SUM(J34:J35)</f>
        <v>2646.25</v>
      </c>
    </row>
    <row r="38" spans="2:18" ht="6" customHeight="1" x14ac:dyDescent="0.2">
      <c r="B38" s="64"/>
      <c r="C38" s="67"/>
      <c r="D38" s="67"/>
      <c r="E38" s="67"/>
      <c r="F38" s="67"/>
      <c r="G38" s="67"/>
      <c r="H38" s="68"/>
      <c r="I38" s="24"/>
      <c r="J38" s="25"/>
    </row>
    <row r="39" spans="2:18" ht="15.75" x14ac:dyDescent="0.25">
      <c r="B39" s="27" t="str">
        <f>IF(N7=1,"+","-")</f>
        <v>-</v>
      </c>
      <c r="C39" s="67" t="s">
        <v>7</v>
      </c>
      <c r="D39" s="67"/>
      <c r="E39" s="67"/>
      <c r="F39" s="67"/>
      <c r="G39" s="67"/>
      <c r="H39" s="68"/>
      <c r="I39" s="24"/>
      <c r="J39" s="25"/>
    </row>
    <row r="40" spans="2:18" x14ac:dyDescent="0.2">
      <c r="B40" s="64"/>
      <c r="C40" s="69" t="s">
        <v>8</v>
      </c>
      <c r="D40" s="69"/>
      <c r="E40" s="69"/>
      <c r="F40" s="77"/>
      <c r="G40" s="37" t="s">
        <v>9</v>
      </c>
      <c r="H40" s="76"/>
      <c r="I40" s="144"/>
      <c r="J40" s="40"/>
      <c r="L40">
        <f>P40/100*O40</f>
        <v>21.17</v>
      </c>
      <c r="M40">
        <f>IF(AND((J37&lt;100),(L40&lt;5)),5,IF(L40&lt;10,10,L40))</f>
        <v>21.17</v>
      </c>
      <c r="O40" s="28">
        <f>VLOOKUP(J37,Tarif,$M$30)</f>
        <v>0.8</v>
      </c>
      <c r="P40" s="29">
        <f>J37</f>
        <v>2646.25</v>
      </c>
      <c r="Q40" s="24">
        <f>IF(R40&gt;80,R40,80)</f>
        <v>80</v>
      </c>
      <c r="R40" s="49">
        <f>ROUND(P40*O40/100*2,1)/2</f>
        <v>21.15</v>
      </c>
    </row>
    <row r="41" spans="2:18" x14ac:dyDescent="0.2">
      <c r="B41" s="64"/>
      <c r="C41" s="69" t="s">
        <v>10</v>
      </c>
      <c r="D41" s="69"/>
      <c r="E41" s="69"/>
      <c r="F41" s="77"/>
      <c r="G41" s="37" t="s">
        <v>11</v>
      </c>
      <c r="H41" s="76"/>
      <c r="I41" s="144"/>
      <c r="J41" s="40"/>
      <c r="L41">
        <f>P41/1000*O41</f>
        <v>1.9846875000000002</v>
      </c>
      <c r="O41" s="28">
        <f>IF(D32&lt;&gt;"CHF",1.5,0.75)</f>
        <v>0.75</v>
      </c>
      <c r="P41" s="29">
        <f>J37</f>
        <v>2646.25</v>
      </c>
      <c r="Q41" s="24">
        <f>INT(((L41-0.0001)*20)+1)/20</f>
        <v>2</v>
      </c>
    </row>
    <row r="42" spans="2:18" x14ac:dyDescent="0.2">
      <c r="B42" s="64"/>
      <c r="C42" s="69" t="s">
        <v>12</v>
      </c>
      <c r="D42" s="69"/>
      <c r="E42" s="69"/>
      <c r="F42" s="77"/>
      <c r="G42" s="37" t="s">
        <v>11</v>
      </c>
      <c r="H42" s="76"/>
      <c r="I42" s="144"/>
      <c r="J42" s="40"/>
      <c r="O42" s="28">
        <v>0.1</v>
      </c>
      <c r="P42" s="29">
        <f>INT(((J37-0.0001)/1000)+1)*1000</f>
        <v>3000</v>
      </c>
      <c r="Q42" s="24">
        <f>P42*O42/1000</f>
        <v>0.3</v>
      </c>
    </row>
    <row r="43" spans="2:18" x14ac:dyDescent="0.2">
      <c r="B43" s="64"/>
      <c r="C43" s="69" t="str">
        <f>IF(L30="nom","Transfert","")</f>
        <v/>
      </c>
      <c r="D43" s="69"/>
      <c r="E43" s="69"/>
      <c r="F43" s="77"/>
      <c r="G43" s="70"/>
      <c r="H43" s="76"/>
      <c r="I43" s="144">
        <v>80</v>
      </c>
      <c r="J43" s="41">
        <f>SUM(I40:I43)</f>
        <v>80</v>
      </c>
      <c r="L43">
        <v>0</v>
      </c>
      <c r="M43">
        <v>0.05</v>
      </c>
      <c r="O43" s="29"/>
      <c r="P43" s="29"/>
      <c r="Q43" s="24"/>
    </row>
    <row r="44" spans="2:18" ht="7.5" customHeight="1" x14ac:dyDescent="0.2">
      <c r="B44" s="64"/>
      <c r="C44" s="67"/>
      <c r="D44" s="67"/>
      <c r="E44" s="67"/>
      <c r="F44" s="71"/>
      <c r="G44" s="71"/>
      <c r="H44" s="72"/>
      <c r="I44" s="38"/>
      <c r="J44" s="38"/>
      <c r="L44">
        <v>50</v>
      </c>
      <c r="M44">
        <v>0.1</v>
      </c>
    </row>
    <row r="45" spans="2:18" x14ac:dyDescent="0.2">
      <c r="B45" s="73"/>
      <c r="C45" s="74" t="s">
        <v>13</v>
      </c>
      <c r="D45" s="74"/>
      <c r="E45" s="75">
        <f>J28+1</f>
        <v>37694</v>
      </c>
      <c r="F45" s="74"/>
      <c r="G45" s="157" t="str">
        <f>IF(N7=1,"A votre débit","A votre crédit")</f>
        <v>A votre crédit</v>
      </c>
      <c r="H45" s="158"/>
      <c r="I45" s="30"/>
      <c r="J45" s="30">
        <f>IF(N7=1,SUM(J37:J43),J37-J43)</f>
        <v>2566.25</v>
      </c>
      <c r="L45">
        <v>100</v>
      </c>
      <c r="M45">
        <v>0.5</v>
      </c>
    </row>
    <row r="46" spans="2:18" x14ac:dyDescent="0.2">
      <c r="B46" s="5"/>
      <c r="C46" s="5"/>
      <c r="D46" s="5"/>
      <c r="E46" s="5"/>
      <c r="F46" s="5"/>
      <c r="G46" s="5"/>
      <c r="H46" s="5"/>
      <c r="I46" s="5"/>
      <c r="J46" s="5"/>
      <c r="L46">
        <v>500</v>
      </c>
      <c r="M46">
        <v>1</v>
      </c>
      <c r="O46" s="45" t="b">
        <v>0</v>
      </c>
      <c r="P46" s="45" t="b">
        <v>1</v>
      </c>
    </row>
    <row r="47" spans="2:18" x14ac:dyDescent="0.2">
      <c r="B47" s="5"/>
      <c r="C47" s="5"/>
      <c r="D47" s="5"/>
      <c r="E47" s="5"/>
      <c r="F47" s="5"/>
      <c r="G47" s="5"/>
      <c r="H47" s="5"/>
      <c r="I47" s="5"/>
      <c r="J47" s="5"/>
      <c r="L47">
        <v>1000000000</v>
      </c>
      <c r="M47">
        <v>1</v>
      </c>
    </row>
    <row r="48" spans="2:18" x14ac:dyDescent="0.2">
      <c r="B48" s="5"/>
      <c r="C48" s="5"/>
      <c r="D48" s="5"/>
      <c r="E48" s="5"/>
      <c r="F48" s="5"/>
      <c r="G48" s="5"/>
      <c r="H48" s="5"/>
      <c r="I48" s="5"/>
      <c r="J48" s="5"/>
    </row>
    <row r="49" spans="2:10" x14ac:dyDescent="0.2">
      <c r="B49" s="5"/>
      <c r="C49" s="5"/>
      <c r="D49" s="5"/>
      <c r="E49" s="5"/>
      <c r="F49" s="5"/>
      <c r="G49" s="5"/>
      <c r="H49" s="5"/>
      <c r="I49" s="5"/>
      <c r="J49" s="5"/>
    </row>
    <row r="50" spans="2:10" x14ac:dyDescent="0.2">
      <c r="B50" s="5"/>
      <c r="C50" s="5"/>
      <c r="D50" s="5"/>
      <c r="E50" s="5"/>
      <c r="F50" s="5"/>
      <c r="G50" s="5"/>
      <c r="H50" s="5"/>
      <c r="I50" s="5"/>
      <c r="J50" s="5"/>
    </row>
    <row r="51" spans="2:10" x14ac:dyDescent="0.2">
      <c r="B51" s="5"/>
      <c r="C51" s="5"/>
      <c r="D51" s="5"/>
      <c r="E51" s="5"/>
      <c r="F51" s="5"/>
      <c r="G51" s="5"/>
      <c r="H51" s="5"/>
      <c r="I51" s="5"/>
      <c r="J51" s="5"/>
    </row>
    <row r="52" spans="2:10" x14ac:dyDescent="0.2">
      <c r="B52" s="5"/>
      <c r="C52" s="5"/>
      <c r="D52" s="5"/>
      <c r="E52" s="5"/>
      <c r="F52" s="5"/>
      <c r="G52" s="5"/>
      <c r="H52" s="5"/>
      <c r="I52" s="5"/>
      <c r="J52" s="5"/>
    </row>
    <row r="53" spans="2:10" x14ac:dyDescent="0.2">
      <c r="B53" s="5"/>
      <c r="C53" s="5"/>
      <c r="D53" s="5"/>
      <c r="E53" s="5"/>
      <c r="F53" s="5"/>
      <c r="G53" s="5"/>
      <c r="H53" s="5"/>
      <c r="I53" s="5"/>
      <c r="J53" s="5"/>
    </row>
    <row r="54" spans="2:10" x14ac:dyDescent="0.2">
      <c r="B54" s="5"/>
      <c r="C54" s="5"/>
      <c r="D54" s="5"/>
      <c r="E54" s="5"/>
      <c r="F54" s="5"/>
      <c r="G54" s="5"/>
      <c r="H54" s="5"/>
      <c r="I54" s="5"/>
      <c r="J54" s="5"/>
    </row>
    <row r="55" spans="2:10" x14ac:dyDescent="0.2">
      <c r="B55" s="5"/>
      <c r="C55" s="5"/>
      <c r="D55" s="5"/>
      <c r="E55" s="5"/>
      <c r="F55" s="5"/>
      <c r="G55" s="5"/>
      <c r="H55" s="5"/>
      <c r="I55" s="5"/>
      <c r="J55" s="5"/>
    </row>
    <row r="56" spans="2:10" x14ac:dyDescent="0.2">
      <c r="B56" s="5"/>
      <c r="C56" s="5"/>
      <c r="D56" s="5"/>
      <c r="E56" s="5"/>
      <c r="F56" s="5"/>
      <c r="G56" s="5"/>
      <c r="H56" s="5"/>
      <c r="I56" s="5"/>
      <c r="J56" s="5"/>
    </row>
    <row r="57" spans="2:10" x14ac:dyDescent="0.2">
      <c r="B57" s="5"/>
      <c r="C57" s="5"/>
      <c r="D57" s="5"/>
      <c r="E57" s="5"/>
      <c r="F57" s="5"/>
      <c r="G57" s="5"/>
      <c r="H57" s="5"/>
      <c r="I57" s="5"/>
      <c r="J57" s="5"/>
    </row>
    <row r="58" spans="2:10" x14ac:dyDescent="0.2">
      <c r="B58" s="5"/>
      <c r="C58" s="5"/>
      <c r="D58" s="5"/>
      <c r="E58" s="5"/>
      <c r="F58" s="5"/>
      <c r="G58" s="5"/>
      <c r="H58" s="5"/>
      <c r="I58" s="5"/>
      <c r="J58" s="5"/>
    </row>
    <row r="59" spans="2:10" x14ac:dyDescent="0.2">
      <c r="B59" s="5"/>
      <c r="C59" s="5"/>
      <c r="D59" s="5"/>
      <c r="E59" s="5"/>
      <c r="F59" s="5"/>
      <c r="G59" s="5"/>
      <c r="H59" s="5"/>
      <c r="I59" s="5"/>
      <c r="J59" s="5"/>
    </row>
    <row r="60" spans="2:10" x14ac:dyDescent="0.2">
      <c r="B60" s="5"/>
      <c r="C60" s="5"/>
      <c r="D60" s="5"/>
      <c r="E60" s="5"/>
      <c r="F60" s="5"/>
      <c r="G60" s="5"/>
      <c r="H60" s="5"/>
      <c r="I60" s="5"/>
      <c r="J60" s="5"/>
    </row>
    <row r="61" spans="2:10" x14ac:dyDescent="0.2">
      <c r="B61" s="5"/>
      <c r="C61" s="5"/>
      <c r="D61" s="5"/>
      <c r="E61" s="5"/>
      <c r="F61" s="5"/>
      <c r="G61" s="5"/>
      <c r="H61" s="5"/>
      <c r="I61" s="5"/>
      <c r="J61" s="5"/>
    </row>
    <row r="62" spans="2:10" x14ac:dyDescent="0.2">
      <c r="B62" s="5"/>
      <c r="C62" s="5"/>
      <c r="D62" s="5"/>
      <c r="E62" s="5"/>
      <c r="F62" s="5"/>
      <c r="G62" s="5"/>
      <c r="H62" s="5"/>
      <c r="I62" s="5"/>
      <c r="J62" s="5"/>
    </row>
    <row r="63" spans="2:10" x14ac:dyDescent="0.2">
      <c r="B63" s="5"/>
      <c r="C63" s="5"/>
      <c r="D63" s="5"/>
      <c r="E63" s="5"/>
      <c r="F63" s="5"/>
      <c r="G63" s="5"/>
      <c r="H63" s="5"/>
      <c r="I63" s="5"/>
      <c r="J63" s="5"/>
    </row>
    <row r="64" spans="2:10" x14ac:dyDescent="0.2">
      <c r="B64" s="5"/>
      <c r="C64" s="5"/>
      <c r="D64" s="5"/>
      <c r="E64" s="5"/>
      <c r="F64" s="5"/>
      <c r="G64" s="5"/>
      <c r="H64" s="5"/>
      <c r="I64" s="5"/>
      <c r="J64" s="5"/>
    </row>
    <row r="65" spans="2:10" x14ac:dyDescent="0.2">
      <c r="B65" s="5"/>
      <c r="C65" s="5"/>
      <c r="D65" s="5"/>
      <c r="E65" s="5"/>
      <c r="F65" s="5"/>
      <c r="G65" s="5"/>
      <c r="H65" s="5"/>
      <c r="I65" s="5"/>
      <c r="J65" s="5"/>
    </row>
    <row r="66" spans="2:10" x14ac:dyDescent="0.2">
      <c r="B66" s="5"/>
      <c r="C66" s="5"/>
      <c r="D66" s="5"/>
      <c r="E66" s="5"/>
      <c r="F66" s="5"/>
      <c r="G66" s="5"/>
      <c r="H66" s="5"/>
      <c r="I66" s="5"/>
      <c r="J66" s="5"/>
    </row>
    <row r="67" spans="2:10" x14ac:dyDescent="0.2">
      <c r="B67" s="5"/>
      <c r="C67" s="5"/>
      <c r="D67" s="5"/>
      <c r="E67" s="5"/>
      <c r="F67" s="5"/>
      <c r="G67" s="5"/>
      <c r="H67" s="5"/>
      <c r="I67" s="5"/>
      <c r="J67" s="5"/>
    </row>
    <row r="68" spans="2:10" x14ac:dyDescent="0.2">
      <c r="B68" s="5"/>
      <c r="C68" s="5"/>
      <c r="D68" s="5"/>
      <c r="E68" s="5"/>
      <c r="F68" s="5"/>
      <c r="G68" s="5"/>
      <c r="H68" s="5"/>
      <c r="I68" s="5"/>
      <c r="J68" s="5"/>
    </row>
    <row r="69" spans="2:10" x14ac:dyDescent="0.2">
      <c r="B69" s="5"/>
      <c r="C69" s="5"/>
      <c r="D69" s="5"/>
      <c r="E69" s="5"/>
      <c r="F69" s="5"/>
      <c r="G69" s="5"/>
      <c r="H69" s="5"/>
      <c r="I69" s="5"/>
      <c r="J69" s="5"/>
    </row>
    <row r="70" spans="2:10" x14ac:dyDescent="0.2">
      <c r="B70" s="5"/>
      <c r="C70" s="5"/>
      <c r="D70" s="5"/>
      <c r="E70" s="5"/>
      <c r="F70" s="5"/>
      <c r="G70" s="5"/>
      <c r="H70" s="5"/>
      <c r="I70" s="5"/>
      <c r="J70" s="5"/>
    </row>
    <row r="71" spans="2:10" x14ac:dyDescent="0.2">
      <c r="B71" s="5"/>
      <c r="C71" s="5"/>
      <c r="D71" s="5"/>
      <c r="E71" s="5"/>
      <c r="F71" s="5"/>
      <c r="G71" s="5"/>
      <c r="H71" s="5"/>
      <c r="I71" s="5"/>
      <c r="J71" s="5"/>
    </row>
    <row r="72" spans="2:10" x14ac:dyDescent="0.2">
      <c r="B72" s="5"/>
      <c r="C72" s="5"/>
      <c r="D72" s="5"/>
      <c r="E72" s="5"/>
      <c r="F72" s="5"/>
      <c r="G72" s="5"/>
      <c r="H72" s="5"/>
      <c r="I72" s="5"/>
      <c r="J72" s="5"/>
    </row>
    <row r="73" spans="2:10" x14ac:dyDescent="0.2">
      <c r="B73" s="5"/>
      <c r="C73" s="5"/>
      <c r="D73" s="5"/>
      <c r="E73" s="5"/>
      <c r="F73" s="5"/>
      <c r="G73" s="5"/>
      <c r="H73" s="5"/>
      <c r="I73" s="5"/>
      <c r="J73" s="5"/>
    </row>
    <row r="74" spans="2:10" x14ac:dyDescent="0.2">
      <c r="B74" s="5"/>
      <c r="C74" s="5"/>
      <c r="D74" s="5"/>
      <c r="E74" s="5"/>
      <c r="F74" s="5"/>
      <c r="G74" s="5"/>
      <c r="H74" s="5"/>
      <c r="I74" s="5"/>
      <c r="J74" s="5"/>
    </row>
    <row r="75" spans="2:10" x14ac:dyDescent="0.2">
      <c r="B75" s="5"/>
      <c r="C75" s="5"/>
      <c r="D75" s="5"/>
      <c r="E75" s="5"/>
      <c r="F75" s="5"/>
      <c r="G75" s="5"/>
      <c r="H75" s="5"/>
      <c r="I75" s="5"/>
      <c r="J75" s="5"/>
    </row>
    <row r="76" spans="2:10" x14ac:dyDescent="0.2">
      <c r="B76" s="5"/>
      <c r="C76" s="5"/>
      <c r="D76" s="5"/>
      <c r="E76" s="5"/>
      <c r="F76" s="5"/>
      <c r="G76" s="5"/>
      <c r="H76" s="5"/>
      <c r="I76" s="5"/>
      <c r="J76" s="5"/>
    </row>
    <row r="77" spans="2:10" x14ac:dyDescent="0.2">
      <c r="B77" s="5"/>
      <c r="C77" s="5"/>
      <c r="D77" s="5"/>
      <c r="E77" s="5"/>
      <c r="F77" s="5"/>
      <c r="G77" s="5"/>
      <c r="H77" s="5"/>
      <c r="I77" s="5"/>
      <c r="J77" s="5"/>
    </row>
    <row r="78" spans="2:10" x14ac:dyDescent="0.2">
      <c r="B78" s="5"/>
      <c r="C78" s="5"/>
      <c r="D78" s="5"/>
      <c r="E78" s="5"/>
      <c r="F78" s="5"/>
      <c r="G78" s="5"/>
      <c r="H78" s="5"/>
      <c r="I78" s="5"/>
      <c r="J78" s="5"/>
    </row>
    <row r="79" spans="2:10" x14ac:dyDescent="0.2">
      <c r="B79" s="5"/>
      <c r="C79" s="5"/>
      <c r="D79" s="5"/>
      <c r="E79" s="5"/>
      <c r="F79" s="5"/>
      <c r="G79" s="5"/>
      <c r="H79" s="5"/>
      <c r="I79" s="5"/>
      <c r="J79" s="5"/>
    </row>
    <row r="80" spans="2:10" x14ac:dyDescent="0.2">
      <c r="B80" s="5"/>
      <c r="C80" s="5"/>
      <c r="D80" s="5"/>
      <c r="E80" s="5"/>
      <c r="F80" s="5"/>
      <c r="G80" s="5"/>
      <c r="H80" s="5"/>
      <c r="I80" s="5"/>
      <c r="J80" s="5"/>
    </row>
    <row r="81" spans="2:10" x14ac:dyDescent="0.2">
      <c r="B81" s="5"/>
      <c r="C81" s="5"/>
      <c r="D81" s="5"/>
      <c r="E81" s="5"/>
      <c r="F81" s="5"/>
      <c r="G81" s="5"/>
      <c r="H81" s="5"/>
      <c r="I81" s="5"/>
      <c r="J81" s="5"/>
    </row>
    <row r="82" spans="2:10" x14ac:dyDescent="0.2">
      <c r="B82" s="5"/>
      <c r="C82" s="5"/>
      <c r="D82" s="5"/>
      <c r="E82" s="5"/>
      <c r="F82" s="5"/>
      <c r="G82" s="5"/>
      <c r="H82" s="5"/>
      <c r="I82" s="5"/>
      <c r="J82" s="5"/>
    </row>
    <row r="83" spans="2:10" x14ac:dyDescent="0.2">
      <c r="B83" s="5"/>
      <c r="C83" s="5"/>
      <c r="D83" s="5"/>
      <c r="E83" s="5"/>
      <c r="F83" s="5"/>
      <c r="G83" s="5"/>
      <c r="H83" s="5"/>
      <c r="I83" s="5"/>
      <c r="J83" s="5"/>
    </row>
    <row r="84" spans="2:10" x14ac:dyDescent="0.2">
      <c r="B84" s="5"/>
      <c r="C84" s="5"/>
      <c r="D84" s="5"/>
      <c r="E84" s="5"/>
      <c r="F84" s="5"/>
      <c r="G84" s="5"/>
      <c r="H84" s="5"/>
      <c r="I84" s="5"/>
      <c r="J84" s="5"/>
    </row>
    <row r="85" spans="2:10" x14ac:dyDescent="0.2">
      <c r="B85" s="5"/>
      <c r="C85" s="5"/>
      <c r="D85" s="5"/>
      <c r="E85" s="5"/>
      <c r="F85" s="5"/>
      <c r="G85" s="5"/>
      <c r="H85" s="5"/>
      <c r="I85" s="5"/>
      <c r="J85" s="5"/>
    </row>
    <row r="86" spans="2:10" x14ac:dyDescent="0.2">
      <c r="B86" s="5"/>
      <c r="C86" s="5"/>
      <c r="D86" s="5"/>
      <c r="E86" s="5"/>
      <c r="F86" s="5"/>
      <c r="G86" s="5"/>
      <c r="H86" s="5"/>
      <c r="I86" s="5"/>
      <c r="J86" s="5"/>
    </row>
    <row r="87" spans="2:10" x14ac:dyDescent="0.2">
      <c r="B87" s="5"/>
      <c r="C87" s="5"/>
      <c r="D87" s="5"/>
      <c r="E87" s="5"/>
      <c r="F87" s="5"/>
      <c r="G87" s="5"/>
      <c r="H87" s="5"/>
      <c r="I87" s="5"/>
      <c r="J87" s="5"/>
    </row>
    <row r="88" spans="2:10" x14ac:dyDescent="0.2">
      <c r="B88" s="5"/>
      <c r="C88" s="5"/>
      <c r="D88" s="5"/>
      <c r="E88" s="5"/>
      <c r="F88" s="5"/>
      <c r="G88" s="5"/>
      <c r="H88" s="5"/>
      <c r="I88" s="5"/>
      <c r="J88" s="5"/>
    </row>
    <row r="89" spans="2:10" x14ac:dyDescent="0.2">
      <c r="B89" s="5"/>
      <c r="C89" s="5"/>
      <c r="D89" s="5"/>
      <c r="E89" s="5"/>
      <c r="F89" s="5"/>
      <c r="G89" s="5"/>
      <c r="H89" s="5"/>
      <c r="I89" s="5"/>
      <c r="J89" s="5"/>
    </row>
    <row r="90" spans="2:10" x14ac:dyDescent="0.2">
      <c r="B90" s="5"/>
      <c r="C90" s="5"/>
      <c r="D90" s="5"/>
      <c r="E90" s="5"/>
      <c r="F90" s="5"/>
      <c r="G90" s="5"/>
      <c r="H90" s="5"/>
      <c r="I90" s="5"/>
      <c r="J90" s="5"/>
    </row>
    <row r="91" spans="2:10" x14ac:dyDescent="0.2">
      <c r="B91" s="5"/>
      <c r="C91" s="5"/>
      <c r="D91" s="5"/>
      <c r="E91" s="5"/>
      <c r="F91" s="5"/>
      <c r="G91" s="5"/>
      <c r="H91" s="5"/>
      <c r="I91" s="5"/>
      <c r="J91" s="5"/>
    </row>
    <row r="92" spans="2:10" x14ac:dyDescent="0.2">
      <c r="B92" s="5"/>
      <c r="C92" s="5"/>
      <c r="D92" s="5"/>
      <c r="E92" s="5"/>
      <c r="F92" s="5"/>
      <c r="G92" s="5"/>
      <c r="H92" s="5"/>
      <c r="I92" s="5"/>
      <c r="J92" s="5"/>
    </row>
    <row r="93" spans="2:10" x14ac:dyDescent="0.2">
      <c r="B93" s="5"/>
      <c r="C93" s="5"/>
      <c r="D93" s="5"/>
      <c r="E93" s="5"/>
      <c r="F93" s="5"/>
      <c r="G93" s="5"/>
      <c r="H93" s="5"/>
      <c r="I93" s="5"/>
      <c r="J93" s="5"/>
    </row>
    <row r="94" spans="2:10" x14ac:dyDescent="0.2">
      <c r="B94" s="5"/>
      <c r="C94" s="5"/>
      <c r="D94" s="5"/>
      <c r="E94" s="5"/>
      <c r="F94" s="5"/>
      <c r="G94" s="5"/>
      <c r="H94" s="5"/>
      <c r="I94" s="5"/>
      <c r="J94" s="5"/>
    </row>
    <row r="95" spans="2:10" x14ac:dyDescent="0.2">
      <c r="B95" s="5"/>
      <c r="C95" s="5"/>
      <c r="D95" s="5"/>
      <c r="E95" s="5"/>
      <c r="F95" s="5"/>
      <c r="G95" s="5"/>
      <c r="H95" s="5"/>
      <c r="I95" s="5"/>
      <c r="J95" s="5"/>
    </row>
    <row r="96" spans="2:10" x14ac:dyDescent="0.2">
      <c r="B96" s="5"/>
      <c r="C96" s="5"/>
      <c r="D96" s="5"/>
      <c r="E96" s="5"/>
      <c r="F96" s="5"/>
      <c r="G96" s="5"/>
      <c r="H96" s="5"/>
      <c r="I96" s="5"/>
      <c r="J96" s="5"/>
    </row>
    <row r="97" spans="2:10" x14ac:dyDescent="0.2">
      <c r="B97" s="5"/>
      <c r="C97" s="5"/>
      <c r="D97" s="5"/>
      <c r="E97" s="5"/>
      <c r="F97" s="5"/>
      <c r="G97" s="5"/>
      <c r="H97" s="5"/>
      <c r="I97" s="5"/>
      <c r="J97" s="5"/>
    </row>
    <row r="98" spans="2:10" x14ac:dyDescent="0.2">
      <c r="B98" s="5"/>
      <c r="C98" s="5"/>
      <c r="D98" s="5"/>
      <c r="E98" s="5"/>
      <c r="F98" s="5"/>
      <c r="G98" s="5"/>
      <c r="H98" s="5"/>
      <c r="I98" s="5"/>
      <c r="J98" s="5"/>
    </row>
    <row r="99" spans="2:10" x14ac:dyDescent="0.2">
      <c r="B99" s="5"/>
      <c r="C99" s="5"/>
      <c r="D99" s="5"/>
      <c r="E99" s="5"/>
      <c r="F99" s="5"/>
      <c r="G99" s="5"/>
      <c r="H99" s="5"/>
      <c r="I99" s="5"/>
      <c r="J99" s="5"/>
    </row>
    <row r="100" spans="2:10" x14ac:dyDescent="0.2">
      <c r="B100" s="5"/>
      <c r="C100" s="5"/>
      <c r="D100" s="5"/>
      <c r="E100" s="5"/>
      <c r="F100" s="5"/>
      <c r="G100" s="5"/>
      <c r="H100" s="5"/>
      <c r="I100" s="5"/>
      <c r="J100" s="5"/>
    </row>
    <row r="101" spans="2:10" x14ac:dyDescent="0.2">
      <c r="B101" s="5"/>
      <c r="C101" s="5"/>
      <c r="D101" s="5"/>
      <c r="E101" s="5"/>
      <c r="F101" s="5"/>
      <c r="G101" s="5"/>
      <c r="H101" s="5"/>
      <c r="I101" s="5"/>
      <c r="J101" s="5"/>
    </row>
    <row r="102" spans="2:10" x14ac:dyDescent="0.2">
      <c r="B102" s="5"/>
      <c r="C102" s="5"/>
      <c r="D102" s="5"/>
      <c r="E102" s="5"/>
      <c r="F102" s="5"/>
      <c r="G102" s="5"/>
      <c r="H102" s="5"/>
      <c r="I102" s="5"/>
      <c r="J102" s="5"/>
    </row>
    <row r="103" spans="2:10" x14ac:dyDescent="0.2">
      <c r="B103" s="5"/>
      <c r="C103" s="5"/>
      <c r="D103" s="5"/>
      <c r="E103" s="5"/>
      <c r="F103" s="5"/>
      <c r="G103" s="5"/>
      <c r="H103" s="5"/>
      <c r="I103" s="5"/>
      <c r="J103" s="5"/>
    </row>
    <row r="104" spans="2:10" x14ac:dyDescent="0.2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5" x14ac:dyDescent="0.2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15" x14ac:dyDescent="0.2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15" x14ac:dyDescent="0.2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15" x14ac:dyDescent="0.2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15" x14ac:dyDescent="0.2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15" x14ac:dyDescent="0.2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15" x14ac:dyDescent="0.2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15" x14ac:dyDescent="0.2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15" x14ac:dyDescent="0.2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15" x14ac:dyDescent="0.2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15" x14ac:dyDescent="0.2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15" x14ac:dyDescent="0.2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15" x14ac:dyDescent="0.2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15" x14ac:dyDescent="0.2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15" x14ac:dyDescent="0.2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15" x14ac:dyDescent="0.2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15" x14ac:dyDescent="0.2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15" x14ac:dyDescent="0.2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15" x14ac:dyDescent="0.2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15" x14ac:dyDescent="0.2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15" x14ac:dyDescent="0.2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15" x14ac:dyDescent="0.2">
      <c r="B126" s="4"/>
      <c r="C126" s="4"/>
      <c r="D126" s="4"/>
      <c r="E126" s="4"/>
      <c r="F126" s="4"/>
      <c r="G126" s="4"/>
      <c r="H126" s="4"/>
      <c r="I126" s="4"/>
      <c r="J126" s="4"/>
    </row>
    <row r="127" spans="2:10" ht="15" x14ac:dyDescent="0.2">
      <c r="B127" s="4"/>
      <c r="C127" s="4"/>
      <c r="D127" s="4"/>
      <c r="E127" s="4"/>
      <c r="F127" s="4"/>
      <c r="G127" s="4"/>
      <c r="H127" s="4"/>
      <c r="I127" s="4"/>
      <c r="J127" s="4"/>
    </row>
    <row r="128" spans="2:10" ht="15" x14ac:dyDescent="0.2">
      <c r="B128" s="4"/>
      <c r="C128" s="4"/>
      <c r="D128" s="4"/>
      <c r="E128" s="4"/>
      <c r="F128" s="4"/>
      <c r="G128" s="4"/>
      <c r="H128" s="4"/>
      <c r="I128" s="4"/>
      <c r="J128" s="4"/>
    </row>
    <row r="129" spans="2:10" ht="15" x14ac:dyDescent="0.2">
      <c r="B129" s="4"/>
      <c r="C129" s="4"/>
      <c r="D129" s="4"/>
      <c r="E129" s="4"/>
      <c r="F129" s="4"/>
      <c r="G129" s="4"/>
      <c r="H129" s="4"/>
      <c r="I129" s="4"/>
      <c r="J129" s="4"/>
    </row>
    <row r="130" spans="2:10" ht="15" x14ac:dyDescent="0.2">
      <c r="B130" s="4"/>
      <c r="C130" s="4"/>
      <c r="D130" s="4"/>
      <c r="E130" s="4"/>
      <c r="F130" s="4"/>
      <c r="G130" s="4"/>
      <c r="H130" s="4"/>
      <c r="I130" s="4"/>
      <c r="J130" s="4"/>
    </row>
    <row r="131" spans="2:10" ht="15" x14ac:dyDescent="0.2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15" x14ac:dyDescent="0.2">
      <c r="B132" s="4"/>
      <c r="C132" s="4"/>
      <c r="D132" s="4"/>
      <c r="E132" s="4"/>
      <c r="F132" s="4"/>
      <c r="G132" s="4"/>
      <c r="H132" s="4"/>
      <c r="I132" s="4"/>
      <c r="J132" s="4"/>
    </row>
    <row r="133" spans="2:10" ht="15" x14ac:dyDescent="0.2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15" x14ac:dyDescent="0.2">
      <c r="B134" s="4"/>
      <c r="C134" s="4"/>
      <c r="D134" s="4"/>
      <c r="E134" s="4"/>
      <c r="F134" s="4"/>
      <c r="G134" s="4"/>
      <c r="H134" s="4"/>
      <c r="I134" s="4"/>
      <c r="J134" s="4"/>
    </row>
    <row r="135" spans="2:10" ht="15" x14ac:dyDescent="0.2">
      <c r="B135" s="4"/>
      <c r="C135" s="4"/>
      <c r="D135" s="4"/>
      <c r="E135" s="4"/>
      <c r="F135" s="4"/>
      <c r="G135" s="4"/>
      <c r="H135" s="4"/>
      <c r="I135" s="4"/>
      <c r="J135" s="4"/>
    </row>
    <row r="136" spans="2:10" ht="15" x14ac:dyDescent="0.2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15" x14ac:dyDescent="0.2">
      <c r="B137" s="4"/>
      <c r="C137" s="4"/>
      <c r="D137" s="4"/>
      <c r="E137" s="4"/>
      <c r="F137" s="4"/>
      <c r="G137" s="4"/>
      <c r="H137" s="4"/>
      <c r="I137" s="4"/>
      <c r="J137" s="4"/>
    </row>
    <row r="138" spans="2:10" ht="15" x14ac:dyDescent="0.2">
      <c r="B138" s="4"/>
      <c r="C138" s="4"/>
      <c r="D138" s="4"/>
      <c r="E138" s="4"/>
      <c r="F138" s="4"/>
      <c r="G138" s="4"/>
      <c r="H138" s="4"/>
      <c r="I138" s="4"/>
      <c r="J138" s="4"/>
    </row>
    <row r="139" spans="2:10" ht="15" x14ac:dyDescent="0.2">
      <c r="B139" s="4"/>
      <c r="C139" s="4"/>
      <c r="D139" s="4"/>
      <c r="E139" s="4"/>
      <c r="F139" s="4"/>
      <c r="G139" s="4"/>
      <c r="H139" s="4"/>
      <c r="I139" s="4"/>
      <c r="J139" s="4"/>
    </row>
    <row r="140" spans="2:10" ht="15" x14ac:dyDescent="0.2">
      <c r="B140" s="4"/>
      <c r="C140" s="4"/>
      <c r="D140" s="4"/>
      <c r="E140" s="4"/>
      <c r="F140" s="4"/>
      <c r="G140" s="4"/>
      <c r="H140" s="4"/>
      <c r="I140" s="4"/>
      <c r="J140" s="4"/>
    </row>
    <row r="141" spans="2:10" ht="15" x14ac:dyDescent="0.2">
      <c r="B141" s="4"/>
      <c r="C141" s="4"/>
      <c r="D141" s="4"/>
      <c r="E141" s="4"/>
      <c r="F141" s="4"/>
      <c r="G141" s="4"/>
      <c r="H141" s="4"/>
      <c r="I141" s="4"/>
      <c r="J141" s="4"/>
    </row>
    <row r="142" spans="2:10" ht="15" x14ac:dyDescent="0.2">
      <c r="B142" s="4"/>
      <c r="C142" s="4"/>
      <c r="D142" s="4"/>
      <c r="E142" s="4"/>
      <c r="F142" s="4"/>
      <c r="G142" s="4"/>
      <c r="H142" s="4"/>
      <c r="I142" s="4"/>
      <c r="J142" s="4"/>
    </row>
    <row r="143" spans="2:10" ht="15" x14ac:dyDescent="0.2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15" x14ac:dyDescent="0.2">
      <c r="B144" s="4"/>
      <c r="C144" s="4"/>
      <c r="D144" s="4"/>
      <c r="E144" s="4"/>
      <c r="F144" s="4"/>
      <c r="G144" s="4"/>
      <c r="H144" s="4"/>
      <c r="I144" s="4"/>
      <c r="J144" s="4"/>
    </row>
    <row r="145" spans="2:10" ht="15" x14ac:dyDescent="0.2">
      <c r="B145" s="4"/>
      <c r="C145" s="4"/>
      <c r="D145" s="4"/>
      <c r="E145" s="4"/>
      <c r="F145" s="4"/>
      <c r="G145" s="4"/>
      <c r="H145" s="4"/>
      <c r="I145" s="4"/>
      <c r="J145" s="4"/>
    </row>
    <row r="146" spans="2:10" ht="15" x14ac:dyDescent="0.2">
      <c r="B146" s="4"/>
      <c r="C146" s="4"/>
      <c r="D146" s="4"/>
      <c r="E146" s="4"/>
      <c r="F146" s="4"/>
      <c r="G146" s="4"/>
      <c r="H146" s="4"/>
      <c r="I146" s="4"/>
      <c r="J146" s="4"/>
    </row>
    <row r="147" spans="2:10" ht="15" x14ac:dyDescent="0.2">
      <c r="B147" s="4"/>
      <c r="C147" s="4"/>
      <c r="D147" s="4"/>
      <c r="E147" s="4"/>
      <c r="F147" s="4"/>
      <c r="G147" s="4"/>
      <c r="H147" s="4"/>
      <c r="I147" s="4"/>
      <c r="J147" s="4"/>
    </row>
    <row r="148" spans="2:10" ht="15" x14ac:dyDescent="0.2">
      <c r="B148" s="4"/>
      <c r="C148" s="4"/>
      <c r="D148" s="4"/>
      <c r="E148" s="4"/>
      <c r="F148" s="4"/>
      <c r="G148" s="4"/>
      <c r="H148" s="4"/>
      <c r="I148" s="4"/>
      <c r="J148" s="4"/>
    </row>
    <row r="149" spans="2:10" ht="15" x14ac:dyDescent="0.2">
      <c r="B149" s="4"/>
      <c r="C149" s="4"/>
      <c r="D149" s="4"/>
      <c r="E149" s="4"/>
      <c r="F149" s="4"/>
      <c r="G149" s="4"/>
      <c r="H149" s="4"/>
      <c r="I149" s="4"/>
      <c r="J149" s="4"/>
    </row>
    <row r="150" spans="2:10" ht="15" x14ac:dyDescent="0.2">
      <c r="B150" s="4"/>
      <c r="C150" s="4"/>
      <c r="D150" s="4"/>
      <c r="E150" s="4"/>
      <c r="F150" s="4"/>
      <c r="G150" s="4"/>
      <c r="H150" s="4"/>
      <c r="I150" s="4"/>
      <c r="J150" s="4"/>
    </row>
    <row r="151" spans="2:10" ht="15" x14ac:dyDescent="0.2">
      <c r="B151" s="4"/>
      <c r="C151" s="4"/>
      <c r="D151" s="4"/>
      <c r="E151" s="4"/>
      <c r="F151" s="4"/>
      <c r="G151" s="4"/>
      <c r="H151" s="4"/>
      <c r="I151" s="4"/>
      <c r="J151" s="4"/>
    </row>
    <row r="152" spans="2:10" ht="15" x14ac:dyDescent="0.2">
      <c r="B152" s="4"/>
      <c r="C152" s="4"/>
      <c r="D152" s="4"/>
      <c r="E152" s="4"/>
      <c r="F152" s="4"/>
      <c r="G152" s="4"/>
      <c r="H152" s="4"/>
      <c r="I152" s="4"/>
      <c r="J152" s="4"/>
    </row>
    <row r="153" spans="2:10" ht="15" x14ac:dyDescent="0.2">
      <c r="B153" s="4"/>
      <c r="C153" s="4"/>
      <c r="D153" s="4"/>
      <c r="E153" s="4"/>
      <c r="F153" s="4"/>
      <c r="G153" s="4"/>
      <c r="H153" s="4"/>
      <c r="I153" s="4"/>
      <c r="J153" s="4"/>
    </row>
    <row r="154" spans="2:10" ht="15" x14ac:dyDescent="0.2">
      <c r="B154" s="4"/>
      <c r="C154" s="4"/>
      <c r="D154" s="4"/>
      <c r="E154" s="4"/>
      <c r="F154" s="4"/>
      <c r="G154" s="4"/>
      <c r="H154" s="4"/>
      <c r="I154" s="4"/>
      <c r="J154" s="4"/>
    </row>
    <row r="155" spans="2:10" ht="15" x14ac:dyDescent="0.2">
      <c r="B155" s="4"/>
      <c r="C155" s="4"/>
      <c r="D155" s="4"/>
      <c r="E155" s="4"/>
      <c r="F155" s="4"/>
      <c r="G155" s="4"/>
      <c r="H155" s="4"/>
      <c r="I155" s="4"/>
      <c r="J155" s="4"/>
    </row>
    <row r="156" spans="2:10" ht="15" x14ac:dyDescent="0.2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5" x14ac:dyDescent="0.2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5" x14ac:dyDescent="0.2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5" x14ac:dyDescent="0.2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5" x14ac:dyDescent="0.2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5" x14ac:dyDescent="0.2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5" x14ac:dyDescent="0.2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5" x14ac:dyDescent="0.2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15" x14ac:dyDescent="0.2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5" x14ac:dyDescent="0.2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5" x14ac:dyDescent="0.2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5" x14ac:dyDescent="0.2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15" x14ac:dyDescent="0.2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15" x14ac:dyDescent="0.2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5" x14ac:dyDescent="0.2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5" x14ac:dyDescent="0.2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15" x14ac:dyDescent="0.2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5" x14ac:dyDescent="0.2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15" x14ac:dyDescent="0.2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15" x14ac:dyDescent="0.2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15" x14ac:dyDescent="0.2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15" x14ac:dyDescent="0.2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15" x14ac:dyDescent="0.2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15" x14ac:dyDescent="0.2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15" x14ac:dyDescent="0.2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15" x14ac:dyDescent="0.2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15" x14ac:dyDescent="0.2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5" x14ac:dyDescent="0.2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15" x14ac:dyDescent="0.2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15" x14ac:dyDescent="0.2">
      <c r="B185" s="4"/>
      <c r="C185" s="4"/>
      <c r="D185" s="4"/>
      <c r="E185" s="4"/>
      <c r="F185" s="4"/>
      <c r="G185" s="4"/>
      <c r="H185" s="4"/>
      <c r="I185" s="4"/>
      <c r="J185" s="4"/>
    </row>
    <row r="186" spans="2:10" ht="15" x14ac:dyDescent="0.2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15" x14ac:dyDescent="0.2">
      <c r="B187" s="4"/>
      <c r="C187" s="4"/>
      <c r="D187" s="4"/>
      <c r="E187" s="4"/>
      <c r="F187" s="4"/>
      <c r="G187" s="4"/>
      <c r="H187" s="4"/>
      <c r="I187" s="4"/>
      <c r="J187" s="4"/>
    </row>
    <row r="188" spans="2:10" ht="15" x14ac:dyDescent="0.2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15" x14ac:dyDescent="0.2">
      <c r="B189" s="4"/>
      <c r="C189" s="4"/>
      <c r="D189" s="4"/>
      <c r="E189" s="4"/>
      <c r="F189" s="4"/>
      <c r="G189" s="4"/>
      <c r="H189" s="4"/>
      <c r="I189" s="4"/>
      <c r="J189" s="4"/>
    </row>
    <row r="190" spans="2:10" ht="15" x14ac:dyDescent="0.2">
      <c r="B190" s="4"/>
      <c r="C190" s="4"/>
      <c r="D190" s="4"/>
      <c r="E190" s="4"/>
      <c r="F190" s="4"/>
      <c r="G190" s="4"/>
      <c r="H190" s="4"/>
      <c r="I190" s="4"/>
      <c r="J190" s="4"/>
    </row>
    <row r="191" spans="2:10" ht="15" x14ac:dyDescent="0.2">
      <c r="B191" s="4"/>
      <c r="C191" s="4"/>
      <c r="D191" s="4"/>
      <c r="E191" s="4"/>
      <c r="F191" s="4"/>
      <c r="G191" s="4"/>
      <c r="H191" s="4"/>
      <c r="I191" s="4"/>
      <c r="J191" s="4"/>
    </row>
  </sheetData>
  <sheetProtection sheet="1" objects="1" scenarios="1"/>
  <mergeCells count="3">
    <mergeCell ref="G21:H21"/>
    <mergeCell ref="G45:H45"/>
    <mergeCell ref="G31:H31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locked="0" defaultSize="0" autoLine="0" autoPict="0">
                <anchor moveWithCells="1">
                  <from>
                    <xdr:col>1</xdr:col>
                    <xdr:colOff>19050</xdr:colOff>
                    <xdr:row>2</xdr:row>
                    <xdr:rowOff>76200</xdr:rowOff>
                  </from>
                  <to>
                    <xdr:col>2</xdr:col>
                    <xdr:colOff>180975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locked="0" defaultSize="0" autoLine="0" autoPict="0" macro="[0]!obligation">
                <anchor moveWithCells="1">
                  <from>
                    <xdr:col>1</xdr:col>
                    <xdr:colOff>9525</xdr:colOff>
                    <xdr:row>27</xdr:row>
                    <xdr:rowOff>0</xdr:rowOff>
                  </from>
                  <to>
                    <xdr:col>2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macro="[0]!Frais_actions">
                <anchor moveWithCells="1">
                  <from>
                    <xdr:col>0</xdr:col>
                    <xdr:colOff>619125</xdr:colOff>
                    <xdr:row>20</xdr:row>
                    <xdr:rowOff>171450</xdr:rowOff>
                  </from>
                  <to>
                    <xdr:col>2</xdr:col>
                    <xdr:colOff>438150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macro="[0]!Frais_oblig">
                <anchor moveWithCells="1">
                  <from>
                    <xdr:col>0</xdr:col>
                    <xdr:colOff>619125</xdr:colOff>
                    <xdr:row>44</xdr:row>
                    <xdr:rowOff>142875</xdr:rowOff>
                  </from>
                  <to>
                    <xdr:col>2</xdr:col>
                    <xdr:colOff>438150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 macro="[0]!Eff_frais_ac">
                <anchor moveWithCells="1">
                  <from>
                    <xdr:col>8</xdr:col>
                    <xdr:colOff>819150</xdr:colOff>
                    <xdr:row>21</xdr:row>
                    <xdr:rowOff>9525</xdr:rowOff>
                  </from>
                  <to>
                    <xdr:col>10</xdr:col>
                    <xdr:colOff>19050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 macro="[0]!eff_frais_ob">
                <anchor moveWithCells="1">
                  <from>
                    <xdr:col>8</xdr:col>
                    <xdr:colOff>800100</xdr:colOff>
                    <xdr:row>44</xdr:row>
                    <xdr:rowOff>152400</xdr:rowOff>
                  </from>
                  <to>
                    <xdr:col>10</xdr:col>
                    <xdr:colOff>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Button 8">
              <controlPr defaultSize="0" print="0" autoFill="0" autoPict="0" macro="[0]!Voir_action">
                <anchor moveWithCells="1" sizeWithCells="1">
                  <from>
                    <xdr:col>1</xdr:col>
                    <xdr:colOff>0</xdr:colOff>
                    <xdr:row>0</xdr:row>
                    <xdr:rowOff>95250</xdr:rowOff>
                  </from>
                  <to>
                    <xdr:col>2</xdr:col>
                    <xdr:colOff>361950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Button 10">
              <controlPr defaultSize="0" print="0" autoFill="0" autoPict="0" macro="[0]!Voir_obligation">
                <anchor moveWithCells="1" sizeWithCells="1">
                  <from>
                    <xdr:col>2</xdr:col>
                    <xdr:colOff>476250</xdr:colOff>
                    <xdr:row>0</xdr:row>
                    <xdr:rowOff>95250</xdr:rowOff>
                  </from>
                  <to>
                    <xdr:col>3</xdr:col>
                    <xdr:colOff>666750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3:M13"/>
  <sheetViews>
    <sheetView showGridLines="0" showRowColHeaders="0" showZeros="0" zoomScale="90" workbookViewId="0">
      <selection activeCell="H26" sqref="H26"/>
    </sheetView>
  </sheetViews>
  <sheetFormatPr baseColWidth="10" defaultRowHeight="12.75" x14ac:dyDescent="0.2"/>
  <cols>
    <col min="1" max="1" width="1.5703125" customWidth="1"/>
    <col min="2" max="2" width="8.7109375" customWidth="1"/>
    <col min="3" max="3" width="12.140625" bestFit="1" customWidth="1"/>
    <col min="4" max="4" width="29" customWidth="1"/>
    <col min="6" max="6" width="15.28515625" bestFit="1" customWidth="1"/>
    <col min="7" max="7" width="10.5703125" bestFit="1" customWidth="1"/>
    <col min="8" max="9" width="13.7109375" bestFit="1" customWidth="1"/>
    <col min="10" max="10" width="12" customWidth="1"/>
    <col min="11" max="11" width="13.7109375" bestFit="1" customWidth="1"/>
  </cols>
  <sheetData>
    <row r="3" spans="2:13" ht="25.5" x14ac:dyDescent="0.35">
      <c r="B3" s="43" t="s">
        <v>22</v>
      </c>
    </row>
    <row r="4" spans="2:13" ht="13.5" thickBot="1" x14ac:dyDescent="0.25"/>
    <row r="5" spans="2:13" ht="17.25" customHeight="1" thickTop="1" x14ac:dyDescent="0.2">
      <c r="B5" s="171" t="s">
        <v>30</v>
      </c>
      <c r="C5" s="165" t="s">
        <v>23</v>
      </c>
      <c r="D5" s="165" t="s">
        <v>24</v>
      </c>
      <c r="E5" s="163" t="s">
        <v>29</v>
      </c>
      <c r="F5" s="163" t="s">
        <v>31</v>
      </c>
      <c r="G5" s="163" t="s">
        <v>32</v>
      </c>
      <c r="H5" s="165" t="s">
        <v>25</v>
      </c>
      <c r="I5" s="165" t="s">
        <v>26</v>
      </c>
      <c r="J5" s="169" t="s">
        <v>27</v>
      </c>
      <c r="K5" s="161" t="s">
        <v>28</v>
      </c>
    </row>
    <row r="6" spans="2:13" ht="17.25" customHeight="1" thickBot="1" x14ac:dyDescent="0.25">
      <c r="B6" s="172"/>
      <c r="C6" s="166"/>
      <c r="D6" s="166"/>
      <c r="E6" s="164"/>
      <c r="F6" s="164"/>
      <c r="G6" s="164"/>
      <c r="H6" s="166"/>
      <c r="I6" s="166"/>
      <c r="J6" s="170"/>
      <c r="K6" s="162"/>
    </row>
    <row r="7" spans="2:13" ht="36.75" customHeight="1" thickTop="1" x14ac:dyDescent="0.2">
      <c r="B7" s="91">
        <v>50</v>
      </c>
      <c r="C7" s="92">
        <v>31155</v>
      </c>
      <c r="D7" s="93" t="s">
        <v>37</v>
      </c>
      <c r="E7" s="94">
        <v>20000</v>
      </c>
      <c r="F7" s="95">
        <f>B7*E7</f>
        <v>1000000</v>
      </c>
      <c r="G7" s="96">
        <v>5.5</v>
      </c>
      <c r="H7" s="97">
        <f>ROUND(F7*G7*2/100,1)/2</f>
        <v>55000</v>
      </c>
      <c r="I7" s="97">
        <f>ROUND(H7*0.35*2,1)/2</f>
        <v>19250</v>
      </c>
      <c r="J7" s="97"/>
      <c r="K7" s="123">
        <f>H7-I7-J7</f>
        <v>35750</v>
      </c>
      <c r="L7" s="44"/>
      <c r="M7" s="44"/>
    </row>
    <row r="8" spans="2:13" ht="36.75" customHeight="1" thickBot="1" x14ac:dyDescent="0.25">
      <c r="B8" s="105"/>
      <c r="C8" s="106"/>
      <c r="D8" s="107"/>
      <c r="E8" s="108"/>
      <c r="F8" s="109">
        <f>B8*E8</f>
        <v>0</v>
      </c>
      <c r="G8" s="110"/>
      <c r="H8" s="127">
        <f>ROUND(F8*G8*2/100,1)/2</f>
        <v>0</v>
      </c>
      <c r="I8" s="125">
        <f>ROUND(H8*0.35*2,1)/2</f>
        <v>0</v>
      </c>
      <c r="J8" s="125"/>
      <c r="K8" s="126">
        <f>H8-I8-J8</f>
        <v>0</v>
      </c>
      <c r="L8" s="44"/>
      <c r="M8" s="44"/>
    </row>
    <row r="9" spans="2:13" ht="36.75" hidden="1" customHeight="1" thickBot="1" x14ac:dyDescent="0.25">
      <c r="B9" s="117"/>
      <c r="C9" s="118"/>
      <c r="D9" s="119"/>
      <c r="E9" s="120"/>
      <c r="F9" s="121">
        <f>B9*E9</f>
        <v>0</v>
      </c>
      <c r="G9" s="122"/>
      <c r="H9" s="124">
        <f>ROUND(F9*G9*2/100,1)/2</f>
        <v>0</v>
      </c>
      <c r="I9" s="124">
        <f>ROUND(H9*0.35*2,1)/2</f>
        <v>0</v>
      </c>
      <c r="J9" s="124"/>
      <c r="K9" s="124">
        <f>H9-I9-J9</f>
        <v>0</v>
      </c>
      <c r="L9" s="44"/>
      <c r="M9" s="44"/>
    </row>
    <row r="10" spans="2:13" ht="36.75" hidden="1" customHeight="1" x14ac:dyDescent="0.2">
      <c r="B10" s="98"/>
      <c r="C10" s="99"/>
      <c r="D10" s="100"/>
      <c r="E10" s="101"/>
      <c r="F10" s="102">
        <f>B10*E10</f>
        <v>0</v>
      </c>
      <c r="G10" s="103"/>
      <c r="H10" s="104">
        <f>ROUND(F10*G10*2/100,1)/2</f>
        <v>0</v>
      </c>
      <c r="I10" s="104">
        <f>ROUND(H10*0.35*2,1)/2</f>
        <v>0</v>
      </c>
      <c r="J10" s="104"/>
      <c r="K10" s="104">
        <f>H10-I10-J10</f>
        <v>0</v>
      </c>
      <c r="L10" s="44"/>
      <c r="M10" s="44"/>
    </row>
    <row r="11" spans="2:13" ht="36.75" hidden="1" customHeight="1" thickBot="1" x14ac:dyDescent="0.25">
      <c r="B11" s="105"/>
      <c r="C11" s="106"/>
      <c r="D11" s="107"/>
      <c r="E11" s="108"/>
      <c r="F11" s="109">
        <f>B11*E11</f>
        <v>0</v>
      </c>
      <c r="G11" s="110"/>
      <c r="H11" s="111">
        <f>ROUND(F11*G11*2/100,1)/2</f>
        <v>0</v>
      </c>
      <c r="I11" s="111">
        <f>ROUND(H11*0.35*2,1)/2</f>
        <v>0</v>
      </c>
      <c r="J11" s="111"/>
      <c r="K11" s="111">
        <f>H11-I11-J11</f>
        <v>0</v>
      </c>
      <c r="L11" s="44"/>
      <c r="M11" s="44"/>
    </row>
    <row r="12" spans="2:13" ht="36.75" customHeight="1" thickTop="1" thickBot="1" x14ac:dyDescent="0.3">
      <c r="B12" s="112"/>
      <c r="C12" s="112"/>
      <c r="D12" s="112"/>
      <c r="E12" s="113"/>
      <c r="F12" s="167" t="s">
        <v>39</v>
      </c>
      <c r="G12" s="168"/>
      <c r="H12" s="114">
        <f>SUM(H7:H11)</f>
        <v>55000</v>
      </c>
      <c r="I12" s="115">
        <f>SUM(I7:I11)</f>
        <v>19250</v>
      </c>
      <c r="J12" s="115">
        <f>SUM(J7:J11)</f>
        <v>0</v>
      </c>
      <c r="K12" s="116">
        <f>SUM(K7:K11)</f>
        <v>35750</v>
      </c>
      <c r="L12" s="44"/>
      <c r="M12" s="44"/>
    </row>
    <row r="13" spans="2:13" ht="13.5" thickTop="1" x14ac:dyDescent="0.2"/>
  </sheetData>
  <mergeCells count="11">
    <mergeCell ref="F12:G12"/>
    <mergeCell ref="E5:E6"/>
    <mergeCell ref="J5:J6"/>
    <mergeCell ref="B5:B6"/>
    <mergeCell ref="K5:K6"/>
    <mergeCell ref="G5:G6"/>
    <mergeCell ref="F5:F6"/>
    <mergeCell ref="C5:C6"/>
    <mergeCell ref="D5:D6"/>
    <mergeCell ref="H5:H6"/>
    <mergeCell ref="I5:I6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L185"/>
  <sheetViews>
    <sheetView showGridLines="0" showRowColHeaders="0" showZeros="0" zoomScale="90" workbookViewId="0">
      <selection activeCell="G48" sqref="G48:H48"/>
    </sheetView>
  </sheetViews>
  <sheetFormatPr baseColWidth="10" defaultRowHeight="12.75" x14ac:dyDescent="0.2"/>
  <cols>
    <col min="1" max="1" width="4.7109375" customWidth="1"/>
    <col min="2" max="2" width="7.140625" customWidth="1"/>
    <col min="3" max="3" width="10.5703125" customWidth="1"/>
    <col min="4" max="4" width="13.85546875" customWidth="1"/>
    <col min="5" max="5" width="10.85546875" customWidth="1"/>
    <col min="7" max="7" width="7.85546875" customWidth="1"/>
    <col min="8" max="8" width="12.140625" customWidth="1"/>
    <col min="9" max="9" width="13" customWidth="1"/>
    <col min="10" max="10" width="13.28515625" customWidth="1"/>
    <col min="11" max="20" width="12.7109375" customWidth="1"/>
  </cols>
  <sheetData>
    <row r="1" spans="2:12" ht="18" customHeight="1" x14ac:dyDescent="0.2">
      <c r="E1" s="5"/>
    </row>
    <row r="2" spans="2:12" ht="19.5" customHeight="1" x14ac:dyDescent="0.25">
      <c r="B2" s="186" t="s">
        <v>41</v>
      </c>
      <c r="C2" s="186"/>
      <c r="D2" s="186"/>
      <c r="E2" s="16"/>
      <c r="F2" s="16"/>
      <c r="G2" s="16"/>
      <c r="H2" s="16"/>
      <c r="I2" s="16"/>
      <c r="J2" s="17"/>
    </row>
    <row r="3" spans="2:12" ht="6.75" hidden="1" customHeight="1" x14ac:dyDescent="0.2">
      <c r="H3" s="22"/>
      <c r="I3" s="23"/>
      <c r="J3" s="23"/>
    </row>
    <row r="4" spans="2:12" ht="17.25" customHeight="1" x14ac:dyDescent="0.2">
      <c r="D4" s="4"/>
      <c r="E4" s="4"/>
      <c r="F4" s="4"/>
      <c r="G4" s="4"/>
      <c r="H4" s="33" t="s">
        <v>21</v>
      </c>
      <c r="I4" s="33"/>
      <c r="J4" s="134">
        <v>33270</v>
      </c>
      <c r="K4" s="148">
        <f>DAYS360($G$7,J4)</f>
        <v>-136</v>
      </c>
    </row>
    <row r="5" spans="2:12" ht="3" customHeight="1" x14ac:dyDescent="0.2">
      <c r="B5" s="4"/>
      <c r="C5" s="4"/>
      <c r="D5" s="4"/>
      <c r="E5" s="4"/>
      <c r="F5" s="4"/>
      <c r="G5" s="4"/>
      <c r="H5" s="4"/>
      <c r="I5" s="4"/>
      <c r="J5" s="4"/>
      <c r="K5" s="148"/>
    </row>
    <row r="6" spans="2:12" ht="15.75" customHeight="1" x14ac:dyDescent="0.2">
      <c r="B6" s="86">
        <v>25</v>
      </c>
      <c r="C6" s="154"/>
      <c r="D6" s="61"/>
      <c r="E6" s="61"/>
      <c r="F6" s="128">
        <v>5</v>
      </c>
      <c r="G6" s="61" t="s">
        <v>16</v>
      </c>
      <c r="H6" s="62"/>
      <c r="I6" s="63"/>
      <c r="J6" s="63"/>
      <c r="K6" s="148"/>
    </row>
    <row r="7" spans="2:12" x14ac:dyDescent="0.2">
      <c r="B7" s="64"/>
      <c r="C7" s="65" t="s">
        <v>60</v>
      </c>
      <c r="D7" s="65"/>
      <c r="E7" s="88"/>
      <c r="F7" s="71" t="s">
        <v>57</v>
      </c>
      <c r="G7" s="159">
        <v>33406</v>
      </c>
      <c r="H7" s="160"/>
      <c r="I7" s="66"/>
      <c r="J7" s="66"/>
      <c r="K7" s="148"/>
    </row>
    <row r="8" spans="2:12" x14ac:dyDescent="0.2">
      <c r="B8" s="64"/>
      <c r="C8" s="67" t="s">
        <v>1</v>
      </c>
      <c r="D8" s="65" t="s">
        <v>33</v>
      </c>
      <c r="E8" s="87">
        <v>500</v>
      </c>
      <c r="F8" s="67" t="s">
        <v>2</v>
      </c>
      <c r="G8" s="67"/>
      <c r="H8" s="68"/>
      <c r="I8" s="24">
        <f>B6*E8</f>
        <v>12500</v>
      </c>
      <c r="J8" s="25"/>
      <c r="K8" s="148">
        <v>1</v>
      </c>
      <c r="L8" s="148" t="s">
        <v>61</v>
      </c>
    </row>
    <row r="9" spans="2:12" x14ac:dyDescent="0.2">
      <c r="B9" s="64"/>
      <c r="C9" s="67"/>
      <c r="D9" s="67"/>
      <c r="E9" s="67"/>
      <c r="F9" s="67"/>
      <c r="G9" s="67"/>
      <c r="H9" s="68"/>
      <c r="I9" s="24"/>
      <c r="J9" s="25"/>
      <c r="K9" s="148">
        <v>2</v>
      </c>
      <c r="L9" s="148" t="s">
        <v>0</v>
      </c>
    </row>
    <row r="10" spans="2:12" x14ac:dyDescent="0.2">
      <c r="B10" s="64"/>
      <c r="C10" s="67" t="s">
        <v>43</v>
      </c>
      <c r="D10" s="67"/>
      <c r="E10" s="67"/>
      <c r="F10" s="65">
        <v>325</v>
      </c>
      <c r="G10" s="67" t="s">
        <v>59</v>
      </c>
      <c r="H10" s="68"/>
      <c r="I10" s="24"/>
      <c r="J10" s="25">
        <f>F10*B6</f>
        <v>8125</v>
      </c>
      <c r="K10" s="148">
        <v>3</v>
      </c>
      <c r="L10" s="148" t="s">
        <v>38</v>
      </c>
    </row>
    <row r="11" spans="2:12" x14ac:dyDescent="0.2">
      <c r="B11" s="64"/>
      <c r="C11" s="67" t="s">
        <v>44</v>
      </c>
      <c r="D11" s="67"/>
      <c r="E11" s="67"/>
      <c r="F11" s="67" t="s">
        <v>18</v>
      </c>
      <c r="G11" s="147">
        <f>IF(F6=0,0,MOD(K4,360))</f>
        <v>224</v>
      </c>
      <c r="H11" s="68" t="s">
        <v>19</v>
      </c>
      <c r="I11" s="24"/>
      <c r="J11" s="26">
        <f>ROUND(I8*F6*G11/36000*2,1)/2</f>
        <v>388.9</v>
      </c>
      <c r="K11" s="148">
        <v>4</v>
      </c>
      <c r="L11" s="148" t="s">
        <v>58</v>
      </c>
    </row>
    <row r="12" spans="2:12" ht="6.75" customHeight="1" x14ac:dyDescent="0.2">
      <c r="B12" s="64"/>
      <c r="C12" s="67"/>
      <c r="D12" s="67"/>
      <c r="E12" s="67"/>
      <c r="F12" s="67"/>
      <c r="G12" s="67"/>
      <c r="H12" s="68"/>
      <c r="I12" s="24"/>
      <c r="J12" s="25"/>
      <c r="K12" s="149"/>
    </row>
    <row r="13" spans="2:12" ht="10.5" customHeight="1" x14ac:dyDescent="0.2">
      <c r="B13" s="64"/>
      <c r="C13" s="67" t="s">
        <v>6</v>
      </c>
      <c r="D13" s="67"/>
      <c r="E13" s="67"/>
      <c r="F13" s="67"/>
      <c r="G13" s="67"/>
      <c r="H13" s="68"/>
      <c r="I13" s="24"/>
      <c r="J13" s="25">
        <f>SUM(J10:J11)</f>
        <v>8513.9</v>
      </c>
      <c r="K13" s="148"/>
      <c r="L13" s="35">
        <v>4</v>
      </c>
    </row>
    <row r="14" spans="2:12" ht="6" customHeight="1" x14ac:dyDescent="0.2">
      <c r="B14" s="64"/>
      <c r="C14" s="67"/>
      <c r="D14" s="67"/>
      <c r="E14" s="67"/>
      <c r="F14" s="67"/>
      <c r="G14" s="67"/>
      <c r="H14" s="68"/>
      <c r="I14" s="24"/>
      <c r="J14" s="25"/>
      <c r="K14" s="148"/>
    </row>
    <row r="15" spans="2:12" ht="15.75" x14ac:dyDescent="0.25">
      <c r="B15" s="27" t="s">
        <v>42</v>
      </c>
      <c r="C15" s="67" t="s">
        <v>7</v>
      </c>
      <c r="D15" s="67"/>
      <c r="E15" s="67"/>
      <c r="F15" s="67"/>
      <c r="G15" s="67"/>
      <c r="H15" s="68"/>
      <c r="I15" s="144">
        <v>164.45</v>
      </c>
      <c r="J15" s="25">
        <f>I15</f>
        <v>164.45</v>
      </c>
      <c r="K15" s="148"/>
    </row>
    <row r="16" spans="2:12" ht="15" customHeight="1" x14ac:dyDescent="0.2">
      <c r="B16" s="73"/>
      <c r="C16" s="74" t="s">
        <v>13</v>
      </c>
      <c r="D16" s="74"/>
      <c r="E16" s="75">
        <f>J4</f>
        <v>33270</v>
      </c>
      <c r="F16" s="74"/>
      <c r="G16" s="157" t="s">
        <v>56</v>
      </c>
      <c r="H16" s="158"/>
      <c r="I16" s="30"/>
      <c r="J16" s="30">
        <f>J13+J15</f>
        <v>8678.35</v>
      </c>
      <c r="K16" s="148"/>
    </row>
    <row r="17" spans="2:11" ht="15" customHeight="1" x14ac:dyDescent="0.2">
      <c r="K17" s="148"/>
    </row>
    <row r="18" spans="2:11" ht="3.75" customHeight="1" x14ac:dyDescent="0.2">
      <c r="B18" s="5"/>
      <c r="C18" s="5"/>
      <c r="D18" s="5"/>
      <c r="E18" s="5"/>
      <c r="F18" s="5"/>
      <c r="G18" s="5"/>
      <c r="H18" s="5"/>
      <c r="I18" s="5"/>
      <c r="J18" s="5"/>
      <c r="K18" s="148"/>
    </row>
    <row r="19" spans="2:11" ht="1.5" hidden="1" customHeight="1" x14ac:dyDescent="0.2">
      <c r="K19" s="148"/>
    </row>
    <row r="20" spans="2:11" hidden="1" x14ac:dyDescent="0.2">
      <c r="K20" s="148"/>
    </row>
    <row r="21" spans="2:11" hidden="1" x14ac:dyDescent="0.2">
      <c r="K21" s="148"/>
    </row>
    <row r="22" spans="2:11" ht="18.75" customHeight="1" x14ac:dyDescent="0.25">
      <c r="B22" s="15" t="s">
        <v>40</v>
      </c>
      <c r="C22" s="16"/>
      <c r="D22" s="16"/>
      <c r="E22" s="16"/>
      <c r="F22" s="16"/>
      <c r="G22" s="16"/>
      <c r="H22" s="16"/>
      <c r="I22" s="16"/>
      <c r="J22" s="17"/>
      <c r="K22" s="148"/>
    </row>
    <row r="23" spans="2:11" ht="5.25" customHeight="1" x14ac:dyDescent="0.2">
      <c r="H23" s="22"/>
      <c r="I23" s="23"/>
      <c r="J23" s="23"/>
      <c r="K23" s="148"/>
    </row>
    <row r="24" spans="2:11" ht="13.5" customHeight="1" x14ac:dyDescent="0.2">
      <c r="D24" s="4"/>
      <c r="E24" s="4"/>
      <c r="F24" s="4"/>
      <c r="G24" s="4"/>
      <c r="H24" s="33" t="s">
        <v>21</v>
      </c>
      <c r="I24" s="33"/>
      <c r="J24" s="134">
        <v>37517</v>
      </c>
      <c r="K24" s="148">
        <f>DAYS360($G$7,J24)</f>
        <v>4051</v>
      </c>
    </row>
    <row r="25" spans="2:11" ht="3.75" customHeight="1" x14ac:dyDescent="0.2">
      <c r="B25" s="4"/>
      <c r="C25" s="4"/>
      <c r="D25" s="4"/>
      <c r="E25" s="4"/>
      <c r="F25" s="4"/>
      <c r="G25" s="4"/>
      <c r="H25" s="4"/>
      <c r="I25" s="4"/>
      <c r="J25" s="4"/>
    </row>
    <row r="26" spans="2:11" x14ac:dyDescent="0.2">
      <c r="B26" s="135">
        <f>B6</f>
        <v>25</v>
      </c>
      <c r="C26" s="61" t="str">
        <f>VLOOKUP(L13,K8:L11,2)</f>
        <v>obligations</v>
      </c>
      <c r="D26" s="61"/>
      <c r="E26" s="61"/>
      <c r="F26" s="133">
        <f>F6</f>
        <v>5</v>
      </c>
      <c r="G26" s="61" t="s">
        <v>16</v>
      </c>
      <c r="H26" s="62"/>
      <c r="I26" s="63"/>
      <c r="J26" s="63"/>
    </row>
    <row r="27" spans="2:11" x14ac:dyDescent="0.2">
      <c r="B27" s="64"/>
      <c r="C27" s="129" t="str">
        <f>C7</f>
        <v>Confédération</v>
      </c>
      <c r="D27" s="129"/>
      <c r="E27" s="130"/>
      <c r="F27" s="129"/>
      <c r="G27" s="129"/>
      <c r="H27" s="131"/>
      <c r="I27" s="66"/>
      <c r="J27" s="66"/>
    </row>
    <row r="28" spans="2:11" x14ac:dyDescent="0.2">
      <c r="B28" s="64"/>
      <c r="C28" s="67" t="s">
        <v>1</v>
      </c>
      <c r="D28" s="129" t="str">
        <f>D8</f>
        <v>CHF</v>
      </c>
      <c r="E28" s="132">
        <f>E8</f>
        <v>500</v>
      </c>
      <c r="F28" s="67" t="s">
        <v>2</v>
      </c>
      <c r="G28" s="67"/>
      <c r="H28" s="68"/>
      <c r="I28" s="24">
        <f>B26*E28</f>
        <v>12500</v>
      </c>
      <c r="J28" s="25"/>
    </row>
    <row r="29" spans="2:11" ht="7.5" customHeight="1" x14ac:dyDescent="0.2">
      <c r="B29" s="64"/>
      <c r="C29" s="67"/>
      <c r="D29" s="67"/>
      <c r="E29" s="67"/>
      <c r="F29" s="67"/>
      <c r="G29" s="67"/>
      <c r="H29" s="68"/>
      <c r="I29" s="24"/>
      <c r="J29" s="25"/>
    </row>
    <row r="30" spans="2:11" x14ac:dyDescent="0.2">
      <c r="B30" s="64"/>
      <c r="C30" s="67" t="s">
        <v>43</v>
      </c>
      <c r="D30" s="67"/>
      <c r="E30" s="67"/>
      <c r="F30" s="65">
        <v>435</v>
      </c>
      <c r="G30" s="67" t="s">
        <v>59</v>
      </c>
      <c r="H30" s="68"/>
      <c r="I30" s="24"/>
      <c r="J30" s="25">
        <f>F30*B26</f>
        <v>10875</v>
      </c>
    </row>
    <row r="31" spans="2:11" x14ac:dyDescent="0.2">
      <c r="B31" s="64"/>
      <c r="C31" s="67" t="s">
        <v>44</v>
      </c>
      <c r="D31" s="67"/>
      <c r="E31" s="67"/>
      <c r="F31" s="67" t="s">
        <v>18</v>
      </c>
      <c r="G31" s="147">
        <f>IF(F26=0,0,MOD(K24,360))</f>
        <v>91</v>
      </c>
      <c r="H31" s="68" t="s">
        <v>19</v>
      </c>
      <c r="I31" s="24"/>
      <c r="J31" s="26">
        <f>ROUND(I28*F26*G31/36000*2,1)/2</f>
        <v>158</v>
      </c>
    </row>
    <row r="32" spans="2:11" ht="6" customHeight="1" x14ac:dyDescent="0.2">
      <c r="B32" s="64"/>
      <c r="C32" s="67"/>
      <c r="D32" s="67"/>
      <c r="E32" s="67"/>
      <c r="F32" s="67"/>
      <c r="G32" s="67"/>
      <c r="H32" s="68"/>
      <c r="I32" s="24"/>
      <c r="J32" s="25"/>
    </row>
    <row r="33" spans="2:12" x14ac:dyDescent="0.2">
      <c r="B33" s="64"/>
      <c r="C33" s="67" t="s">
        <v>6</v>
      </c>
      <c r="D33" s="67"/>
      <c r="E33" s="67"/>
      <c r="F33" s="67"/>
      <c r="G33" s="67"/>
      <c r="H33" s="68"/>
      <c r="I33" s="24"/>
      <c r="J33" s="25">
        <f>SUM(J30:J31)</f>
        <v>11033</v>
      </c>
    </row>
    <row r="34" spans="2:12" ht="6" customHeight="1" x14ac:dyDescent="0.2">
      <c r="B34" s="64"/>
      <c r="C34" s="67"/>
      <c r="D34" s="67"/>
      <c r="E34" s="67"/>
      <c r="F34" s="67"/>
      <c r="G34" s="67"/>
      <c r="H34" s="68"/>
      <c r="I34" s="24"/>
      <c r="J34" s="25"/>
    </row>
    <row r="35" spans="2:12" ht="15.75" x14ac:dyDescent="0.25">
      <c r="B35" s="27" t="str">
        <f>IF(N7=1,"+","-")</f>
        <v>-</v>
      </c>
      <c r="C35" s="67" t="s">
        <v>7</v>
      </c>
      <c r="D35" s="67"/>
      <c r="E35" s="67"/>
      <c r="F35" s="67"/>
      <c r="G35" s="67"/>
      <c r="H35" s="68"/>
      <c r="I35" s="144">
        <v>203.9</v>
      </c>
      <c r="J35" s="25">
        <f>I35</f>
        <v>203.9</v>
      </c>
    </row>
    <row r="36" spans="2:12" x14ac:dyDescent="0.2">
      <c r="B36" s="73"/>
      <c r="C36" s="74" t="s">
        <v>13</v>
      </c>
      <c r="D36" s="74"/>
      <c r="E36" s="75">
        <f>J24</f>
        <v>37517</v>
      </c>
      <c r="F36" s="74"/>
      <c r="G36" s="157" t="str">
        <f>IF(N7=1,"A votre débit","A votre crédit")</f>
        <v>A votre crédit</v>
      </c>
      <c r="H36" s="158"/>
      <c r="I36" s="30"/>
      <c r="J36" s="30">
        <f>J33-J35</f>
        <v>10829.1</v>
      </c>
    </row>
    <row r="37" spans="2:12" x14ac:dyDescent="0.2">
      <c r="B37" s="5"/>
      <c r="C37" s="5"/>
      <c r="D37" s="5"/>
      <c r="E37" s="5"/>
      <c r="F37" s="5"/>
      <c r="G37" s="5"/>
      <c r="H37" s="5"/>
      <c r="I37" s="5"/>
      <c r="J37" s="5"/>
    </row>
    <row r="38" spans="2:12" ht="6" customHeight="1" x14ac:dyDescent="0.2">
      <c r="B38" s="5"/>
      <c r="C38" s="5"/>
      <c r="D38" s="5"/>
      <c r="E38" s="5"/>
      <c r="F38" s="5"/>
      <c r="G38" s="5"/>
      <c r="H38" s="5"/>
      <c r="I38" s="5"/>
      <c r="J38" s="5"/>
    </row>
    <row r="39" spans="2:12" x14ac:dyDescent="0.2">
      <c r="B39" s="5"/>
      <c r="C39" s="5"/>
      <c r="D39" s="5"/>
      <c r="E39" s="5"/>
      <c r="F39" s="5"/>
      <c r="G39" s="5"/>
      <c r="H39" s="5"/>
      <c r="I39" s="5"/>
      <c r="J39" s="5"/>
    </row>
    <row r="40" spans="2:12" ht="18" x14ac:dyDescent="0.25">
      <c r="B40" s="175" t="s">
        <v>45</v>
      </c>
      <c r="C40" s="175"/>
      <c r="D40" s="175"/>
      <c r="E40" s="175"/>
      <c r="F40" s="137"/>
      <c r="G40" s="187">
        <f>J10+J15</f>
        <v>8289.4500000000007</v>
      </c>
      <c r="H40" s="187"/>
      <c r="I40" s="137"/>
      <c r="J40" s="112"/>
      <c r="K40" s="112"/>
      <c r="L40" s="112"/>
    </row>
    <row r="41" spans="2:12" ht="18" x14ac:dyDescent="0.25">
      <c r="B41" s="175" t="s">
        <v>46</v>
      </c>
      <c r="C41" s="175"/>
      <c r="D41" s="175"/>
      <c r="E41" s="175"/>
      <c r="F41" s="137"/>
      <c r="G41" s="188">
        <f>J30-J35</f>
        <v>10671.1</v>
      </c>
      <c r="H41" s="188"/>
      <c r="I41" s="137"/>
      <c r="J41" s="112"/>
      <c r="K41" s="112"/>
      <c r="L41" s="112"/>
    </row>
    <row r="42" spans="2:12" ht="18" x14ac:dyDescent="0.25">
      <c r="B42" s="175" t="str">
        <f>IF(G42=0,"",IF(G42&gt;0,"Gain","Perte"))</f>
        <v>Gain</v>
      </c>
      <c r="C42" s="175"/>
      <c r="D42" s="175"/>
      <c r="E42" s="175"/>
      <c r="F42" s="137"/>
      <c r="G42" s="189">
        <f>G41-G40</f>
        <v>2381.6499999999996</v>
      </c>
      <c r="H42" s="189"/>
      <c r="I42" s="137"/>
      <c r="J42" s="112"/>
      <c r="K42" s="112"/>
      <c r="L42" s="112"/>
    </row>
    <row r="43" spans="2:12" ht="18" x14ac:dyDescent="0.25">
      <c r="B43" s="136" t="s">
        <v>55</v>
      </c>
      <c r="C43" s="136"/>
      <c r="D43" s="136"/>
      <c r="E43" s="136"/>
      <c r="F43" s="137"/>
      <c r="G43" s="178"/>
      <c r="H43" s="178"/>
      <c r="I43" s="137"/>
      <c r="J43" s="112"/>
      <c r="K43" s="112"/>
      <c r="L43" s="112"/>
    </row>
    <row r="44" spans="2:12" ht="18" x14ac:dyDescent="0.25">
      <c r="B44" s="175" t="s">
        <v>51</v>
      </c>
      <c r="C44" s="175"/>
      <c r="D44" s="175"/>
      <c r="E44" s="175"/>
      <c r="F44" s="137"/>
      <c r="G44" s="188">
        <f>I8*F6*E46/36000</f>
        <v>7269.0972222222226</v>
      </c>
      <c r="H44" s="188"/>
      <c r="I44" s="137"/>
      <c r="J44" s="112"/>
      <c r="K44" s="112"/>
      <c r="L44" s="112"/>
    </row>
    <row r="45" spans="2:12" ht="18.75" thickBot="1" x14ac:dyDescent="0.3">
      <c r="B45" s="175" t="s">
        <v>53</v>
      </c>
      <c r="C45" s="175"/>
      <c r="D45" s="175"/>
      <c r="E45" s="175"/>
      <c r="F45" s="137"/>
      <c r="G45" s="185">
        <f>G42+G43+G44</f>
        <v>9650.7472222222223</v>
      </c>
      <c r="H45" s="185"/>
      <c r="I45" s="137"/>
      <c r="J45" s="112"/>
      <c r="K45" s="112"/>
      <c r="L45" s="112"/>
    </row>
    <row r="46" spans="2:12" ht="18" customHeight="1" thickTop="1" x14ac:dyDescent="0.25">
      <c r="B46" s="174" t="s">
        <v>52</v>
      </c>
      <c r="C46" s="174"/>
      <c r="D46" s="174"/>
      <c r="E46" s="145">
        <f>DAYS360(J4,J24)</f>
        <v>4187</v>
      </c>
      <c r="F46" s="145" t="s">
        <v>19</v>
      </c>
      <c r="G46" s="112"/>
      <c r="H46" s="112"/>
      <c r="I46" s="112"/>
      <c r="J46" s="112"/>
      <c r="K46" s="112"/>
      <c r="L46" s="112"/>
    </row>
    <row r="47" spans="2:12" ht="18" x14ac:dyDescent="0.25">
      <c r="B47" s="136"/>
      <c r="C47" s="138"/>
      <c r="D47" s="138"/>
      <c r="E47" s="136"/>
      <c r="F47" s="137"/>
      <c r="G47" s="139"/>
      <c r="H47" s="139"/>
      <c r="I47" s="137"/>
      <c r="J47" s="112"/>
      <c r="K47" s="112"/>
      <c r="L47" s="112"/>
    </row>
    <row r="48" spans="2:12" ht="18" x14ac:dyDescent="0.25">
      <c r="B48" s="175" t="s">
        <v>47</v>
      </c>
      <c r="C48" s="175"/>
      <c r="D48" s="175"/>
      <c r="E48" s="175"/>
      <c r="F48" s="137"/>
      <c r="G48" s="183">
        <f>G45/E46*360</f>
        <v>829.77525674707431</v>
      </c>
      <c r="H48" s="184"/>
      <c r="I48" s="137"/>
      <c r="J48" s="112"/>
      <c r="K48" s="112"/>
      <c r="L48" s="112"/>
    </row>
    <row r="49" spans="1:12" ht="10.5" customHeight="1" x14ac:dyDescent="0.25">
      <c r="B49" s="137"/>
      <c r="C49" s="112"/>
      <c r="D49" s="112"/>
      <c r="E49" s="137"/>
      <c r="F49" s="137"/>
      <c r="G49" s="137"/>
      <c r="H49" s="137"/>
      <c r="I49" s="137"/>
      <c r="J49" s="112"/>
      <c r="K49" s="112"/>
      <c r="L49" s="112"/>
    </row>
    <row r="50" spans="1:12" ht="16.5" customHeight="1" x14ac:dyDescent="0.25">
      <c r="B50" s="137"/>
      <c r="C50" s="112"/>
      <c r="D50" s="112"/>
      <c r="E50" s="137"/>
      <c r="F50" s="173">
        <f>G48</f>
        <v>829.77525674707431</v>
      </c>
      <c r="G50" s="173"/>
      <c r="H50" s="140" t="s">
        <v>48</v>
      </c>
      <c r="I50" s="140">
        <v>100</v>
      </c>
      <c r="J50" s="112"/>
      <c r="K50" s="112"/>
      <c r="L50" s="112"/>
    </row>
    <row r="51" spans="1:12" ht="18" x14ac:dyDescent="0.25">
      <c r="B51" s="143" t="s">
        <v>49</v>
      </c>
      <c r="C51" s="146"/>
      <c r="D51" s="146"/>
      <c r="E51" s="143"/>
      <c r="F51" s="137"/>
      <c r="G51" s="141"/>
      <c r="H51" s="141"/>
      <c r="I51" s="141"/>
      <c r="J51" s="112" t="s">
        <v>54</v>
      </c>
      <c r="K51" s="142">
        <f>F50*I50/F52</f>
        <v>10.010015824295632</v>
      </c>
      <c r="L51" s="143" t="s">
        <v>50</v>
      </c>
    </row>
    <row r="52" spans="1:12" ht="18" x14ac:dyDescent="0.25">
      <c r="B52" s="112"/>
      <c r="C52" s="112"/>
      <c r="D52" s="137"/>
      <c r="E52" s="137"/>
      <c r="F52" s="173">
        <f>G40</f>
        <v>8289.4500000000007</v>
      </c>
      <c r="G52" s="173"/>
      <c r="H52" s="173"/>
      <c r="I52" s="173"/>
      <c r="J52" s="112"/>
      <c r="K52" s="112"/>
      <c r="L52" s="112"/>
    </row>
    <row r="53" spans="1:12" x14ac:dyDescent="0.2">
      <c r="B53" s="5"/>
      <c r="C53" s="5"/>
      <c r="D53" s="5"/>
      <c r="E53" s="5"/>
      <c r="F53" s="5"/>
      <c r="G53" s="5"/>
      <c r="H53" s="5"/>
      <c r="I53" s="5"/>
      <c r="J53" s="5"/>
    </row>
    <row r="54" spans="1:12" x14ac:dyDescent="0.2">
      <c r="B54" s="5"/>
      <c r="C54" s="5"/>
      <c r="D54" s="5"/>
      <c r="E54" s="5"/>
      <c r="F54" s="5"/>
      <c r="G54" s="5"/>
      <c r="H54" s="5"/>
      <c r="I54" s="5"/>
      <c r="J54" s="5"/>
    </row>
    <row r="55" spans="1:12" x14ac:dyDescent="0.2">
      <c r="B55" s="5"/>
      <c r="C55" s="5"/>
      <c r="D55" s="5"/>
      <c r="E55" s="5"/>
      <c r="F55" s="5"/>
      <c r="G55" s="5"/>
      <c r="H55" s="5"/>
      <c r="I55" s="5"/>
      <c r="J55" s="5"/>
    </row>
    <row r="56" spans="1:12" x14ac:dyDescent="0.2">
      <c r="B56" s="5"/>
      <c r="C56" s="5"/>
      <c r="D56" s="5"/>
      <c r="E56" s="5"/>
      <c r="F56" s="5"/>
      <c r="G56" s="5"/>
      <c r="H56" s="5"/>
      <c r="I56" s="5"/>
      <c r="J56" s="5"/>
    </row>
    <row r="57" spans="1:12" x14ac:dyDescent="0.2">
      <c r="B57" s="5"/>
      <c r="C57" s="5"/>
      <c r="D57" s="5"/>
      <c r="E57" s="5"/>
      <c r="F57" s="5"/>
      <c r="G57" s="5"/>
      <c r="H57" s="5"/>
      <c r="I57" s="5"/>
      <c r="J57" s="5"/>
    </row>
    <row r="58" spans="1:12" x14ac:dyDescent="0.2">
      <c r="A58" s="46"/>
      <c r="B58" s="153"/>
      <c r="C58" s="153"/>
      <c r="D58" s="153"/>
      <c r="E58" s="153"/>
      <c r="F58" s="153"/>
      <c r="G58" s="153"/>
      <c r="H58" s="153"/>
      <c r="I58" s="153"/>
      <c r="J58" s="153"/>
      <c r="K58" s="46"/>
      <c r="L58" s="46"/>
    </row>
    <row r="59" spans="1:12" x14ac:dyDescent="0.2">
      <c r="B59" s="5"/>
      <c r="C59" s="5"/>
      <c r="D59" s="5"/>
      <c r="E59" s="5"/>
      <c r="F59" s="5"/>
      <c r="G59" s="5"/>
      <c r="H59" s="5"/>
      <c r="I59" s="5"/>
      <c r="J59" s="5"/>
    </row>
    <row r="60" spans="1:12" ht="30" x14ac:dyDescent="0.4">
      <c r="B60" s="151" t="s">
        <v>63</v>
      </c>
      <c r="C60" s="5"/>
      <c r="D60" s="5"/>
      <c r="E60" s="5"/>
      <c r="F60" s="5"/>
      <c r="G60" s="5"/>
      <c r="H60" s="5"/>
      <c r="I60" s="5"/>
      <c r="J60" s="5"/>
    </row>
    <row r="61" spans="1:12" x14ac:dyDescent="0.2">
      <c r="B61" s="5"/>
      <c r="C61" s="5"/>
      <c r="D61" s="5"/>
      <c r="E61" s="5"/>
      <c r="F61" s="5"/>
      <c r="G61" s="5"/>
      <c r="H61" s="5"/>
      <c r="I61" s="5"/>
      <c r="J61" s="5"/>
    </row>
    <row r="62" spans="1:12" ht="18" x14ac:dyDescent="0.25">
      <c r="B62" s="175" t="s">
        <v>45</v>
      </c>
      <c r="C62" s="175"/>
      <c r="D62" s="175"/>
      <c r="E62" s="175"/>
      <c r="F62" s="137"/>
      <c r="G62" s="182">
        <v>100</v>
      </c>
      <c r="H62" s="182"/>
      <c r="I62" s="137"/>
      <c r="J62" s="112"/>
      <c r="K62" s="112"/>
      <c r="L62" s="112"/>
    </row>
    <row r="63" spans="1:12" ht="18" x14ac:dyDescent="0.25">
      <c r="B63" s="175" t="s">
        <v>46</v>
      </c>
      <c r="C63" s="175"/>
      <c r="D63" s="175"/>
      <c r="E63" s="175"/>
      <c r="F63" s="137"/>
      <c r="G63" s="179">
        <v>90</v>
      </c>
      <c r="H63" s="179"/>
      <c r="I63" s="137"/>
      <c r="J63" s="112"/>
      <c r="K63" s="112"/>
      <c r="L63" s="112"/>
    </row>
    <row r="64" spans="1:12" ht="18" x14ac:dyDescent="0.25">
      <c r="B64" s="175" t="str">
        <f>IF(G64=0,"",IF(G64&gt;0,"Gain","Perte"))</f>
        <v>Perte</v>
      </c>
      <c r="C64" s="175"/>
      <c r="D64" s="175"/>
      <c r="E64" s="175"/>
      <c r="F64" s="137"/>
      <c r="G64" s="181">
        <f>G63-G62</f>
        <v>-10</v>
      </c>
      <c r="H64" s="181"/>
      <c r="I64" s="137"/>
      <c r="J64" s="112"/>
      <c r="K64" s="112"/>
      <c r="L64" s="112"/>
    </row>
    <row r="65" spans="1:12" ht="18" x14ac:dyDescent="0.25">
      <c r="B65" s="136" t="s">
        <v>55</v>
      </c>
      <c r="C65" s="136"/>
      <c r="D65" s="136"/>
      <c r="E65" s="136"/>
      <c r="F65" s="137"/>
      <c r="G65" s="178"/>
      <c r="H65" s="178"/>
      <c r="I65" s="137"/>
      <c r="J65" s="112"/>
      <c r="K65" s="112"/>
      <c r="L65" s="112"/>
    </row>
    <row r="66" spans="1:12" ht="18" x14ac:dyDescent="0.25">
      <c r="B66" s="175" t="s">
        <v>51</v>
      </c>
      <c r="C66" s="175"/>
      <c r="D66" s="175"/>
      <c r="E66" s="175"/>
      <c r="F66" s="137"/>
      <c r="G66" s="179">
        <v>20</v>
      </c>
      <c r="H66" s="179"/>
      <c r="I66" s="137"/>
      <c r="J66" s="112"/>
      <c r="K66" s="112"/>
      <c r="L66" s="112"/>
    </row>
    <row r="67" spans="1:12" ht="18.75" thickBot="1" x14ac:dyDescent="0.3">
      <c r="B67" s="175" t="s">
        <v>53</v>
      </c>
      <c r="C67" s="175"/>
      <c r="D67" s="175"/>
      <c r="E67" s="175"/>
      <c r="F67" s="137"/>
      <c r="G67" s="180">
        <f>G64+G65+G66</f>
        <v>10</v>
      </c>
      <c r="H67" s="180"/>
      <c r="I67" s="137"/>
      <c r="J67" s="112"/>
      <c r="K67" s="112"/>
      <c r="L67" s="112"/>
    </row>
    <row r="68" spans="1:12" ht="18.75" thickTop="1" x14ac:dyDescent="0.25">
      <c r="B68" s="174" t="s">
        <v>52</v>
      </c>
      <c r="C68" s="174"/>
      <c r="D68" s="174"/>
      <c r="E68" s="152">
        <v>360</v>
      </c>
      <c r="F68" s="145" t="s">
        <v>19</v>
      </c>
      <c r="G68" s="112"/>
      <c r="H68" s="112"/>
      <c r="I68" s="112"/>
      <c r="J68" s="112"/>
      <c r="K68" s="112"/>
      <c r="L68" s="112"/>
    </row>
    <row r="69" spans="1:12" ht="18" x14ac:dyDescent="0.25">
      <c r="B69" s="136"/>
      <c r="C69" s="138"/>
      <c r="D69" s="138"/>
      <c r="E69" s="136"/>
      <c r="F69" s="137"/>
      <c r="G69" s="139"/>
      <c r="H69" s="139"/>
      <c r="I69" s="137"/>
      <c r="J69" s="112"/>
      <c r="K69" s="112"/>
      <c r="L69" s="112"/>
    </row>
    <row r="70" spans="1:12" ht="18" x14ac:dyDescent="0.25">
      <c r="B70" s="175" t="s">
        <v>47</v>
      </c>
      <c r="C70" s="175"/>
      <c r="D70" s="175"/>
      <c r="E70" s="175"/>
      <c r="F70" s="137"/>
      <c r="G70" s="176">
        <f>G67/E68*360</f>
        <v>10</v>
      </c>
      <c r="H70" s="177"/>
      <c r="I70" s="137"/>
      <c r="J70" s="112"/>
      <c r="K70" s="112"/>
      <c r="L70" s="112"/>
    </row>
    <row r="71" spans="1:12" ht="18" x14ac:dyDescent="0.25">
      <c r="B71" s="137"/>
      <c r="C71" s="112"/>
      <c r="D71" s="112"/>
      <c r="E71" s="137"/>
      <c r="F71" s="137"/>
      <c r="G71" s="137"/>
      <c r="H71" s="137"/>
      <c r="I71" s="137"/>
      <c r="J71" s="112"/>
      <c r="K71" s="112"/>
      <c r="L71" s="112"/>
    </row>
    <row r="72" spans="1:12" ht="18" x14ac:dyDescent="0.25">
      <c r="B72" s="137"/>
      <c r="C72" s="112"/>
      <c r="D72" s="112"/>
      <c r="E72" s="137"/>
      <c r="F72" s="173">
        <f>G70</f>
        <v>10</v>
      </c>
      <c r="G72" s="173"/>
      <c r="H72" s="140" t="s">
        <v>48</v>
      </c>
      <c r="I72" s="140">
        <v>100</v>
      </c>
      <c r="J72" s="112"/>
      <c r="K72" s="112"/>
      <c r="L72" s="112"/>
    </row>
    <row r="73" spans="1:12" ht="18" x14ac:dyDescent="0.25">
      <c r="B73" s="143" t="s">
        <v>49</v>
      </c>
      <c r="C73" s="146"/>
      <c r="D73" s="146"/>
      <c r="E73" s="143"/>
      <c r="F73" s="137"/>
      <c r="G73" s="141"/>
      <c r="H73" s="141"/>
      <c r="I73" s="141"/>
      <c r="J73" s="112" t="s">
        <v>54</v>
      </c>
      <c r="K73" s="142">
        <f>F72*I72/F74</f>
        <v>10</v>
      </c>
      <c r="L73" s="143" t="s">
        <v>50</v>
      </c>
    </row>
    <row r="74" spans="1:12" ht="18" x14ac:dyDescent="0.25">
      <c r="B74" s="112"/>
      <c r="C74" s="112"/>
      <c r="D74" s="137"/>
      <c r="E74" s="137"/>
      <c r="F74" s="173">
        <f>G62</f>
        <v>100</v>
      </c>
      <c r="G74" s="173"/>
      <c r="H74" s="173"/>
      <c r="I74" s="173"/>
      <c r="J74" s="112"/>
      <c r="K74" s="112"/>
      <c r="L74" s="112"/>
    </row>
    <row r="75" spans="1:12" x14ac:dyDescent="0.2">
      <c r="B75" s="5"/>
      <c r="C75" s="5"/>
      <c r="D75" s="5"/>
      <c r="E75" s="5"/>
      <c r="F75" s="5"/>
      <c r="G75" s="5"/>
      <c r="H75" s="5"/>
      <c r="I75" s="5"/>
      <c r="J75" s="5"/>
    </row>
    <row r="76" spans="1:12" x14ac:dyDescent="0.2">
      <c r="B76" s="5"/>
      <c r="C76" s="5"/>
      <c r="D76" s="5"/>
      <c r="E76" s="5"/>
      <c r="F76" s="5"/>
      <c r="G76" s="5"/>
      <c r="H76" s="5"/>
      <c r="I76" s="5"/>
      <c r="J76" s="5"/>
    </row>
    <row r="77" spans="1:12" x14ac:dyDescent="0.2">
      <c r="A77" s="46"/>
      <c r="B77" s="153"/>
      <c r="C77" s="153"/>
      <c r="D77" s="153"/>
      <c r="E77" s="153"/>
      <c r="F77" s="153"/>
      <c r="G77" s="153"/>
      <c r="H77" s="153"/>
      <c r="I77" s="153"/>
      <c r="J77" s="153"/>
      <c r="K77" s="46"/>
      <c r="L77" s="46"/>
    </row>
    <row r="78" spans="1:12" x14ac:dyDescent="0.2">
      <c r="B78" s="5"/>
      <c r="C78" s="5"/>
      <c r="D78" s="5"/>
      <c r="E78" s="5"/>
      <c r="F78" s="5"/>
      <c r="G78" s="5"/>
      <c r="H78" s="5"/>
      <c r="I78" s="5"/>
      <c r="J78" s="5"/>
    </row>
    <row r="79" spans="1:12" x14ac:dyDescent="0.2">
      <c r="B79" s="5"/>
      <c r="C79" s="5"/>
      <c r="D79" s="5"/>
      <c r="E79" s="5"/>
      <c r="F79" s="5"/>
      <c r="G79" s="5"/>
      <c r="H79" s="5"/>
      <c r="I79" s="5"/>
      <c r="J79" s="5"/>
    </row>
    <row r="80" spans="1:12" x14ac:dyDescent="0.2">
      <c r="B80" s="5"/>
      <c r="C80" s="5"/>
      <c r="D80" s="5"/>
      <c r="E80" s="5"/>
      <c r="F80" s="5"/>
      <c r="G80" s="5"/>
      <c r="H80" s="5"/>
      <c r="I80" s="5"/>
      <c r="J80" s="5"/>
    </row>
    <row r="81" spans="2:10" x14ac:dyDescent="0.2">
      <c r="B81" s="5"/>
      <c r="C81" s="5"/>
      <c r="D81" s="5"/>
      <c r="E81" s="5"/>
      <c r="F81" s="5"/>
      <c r="G81" s="5"/>
      <c r="H81" s="5"/>
      <c r="I81" s="5"/>
      <c r="J81" s="5"/>
    </row>
    <row r="82" spans="2:10" x14ac:dyDescent="0.2">
      <c r="B82" s="5"/>
      <c r="C82" s="5"/>
      <c r="D82" s="5"/>
      <c r="E82" s="5"/>
      <c r="F82" s="5"/>
      <c r="G82" s="5"/>
      <c r="H82" s="5"/>
      <c r="I82" s="5"/>
      <c r="J82" s="5"/>
    </row>
    <row r="83" spans="2:10" x14ac:dyDescent="0.2">
      <c r="B83" s="5"/>
      <c r="C83" s="5"/>
      <c r="D83" s="5"/>
      <c r="E83" s="5"/>
      <c r="F83" s="5"/>
      <c r="G83" s="5"/>
      <c r="H83" s="5"/>
      <c r="I83" s="5"/>
      <c r="J83" s="5"/>
    </row>
    <row r="84" spans="2:10" x14ac:dyDescent="0.2">
      <c r="B84" s="5"/>
      <c r="C84" s="5"/>
      <c r="D84" s="5"/>
      <c r="E84" s="5"/>
      <c r="F84" s="5"/>
      <c r="G84" s="5"/>
      <c r="H84" s="5"/>
      <c r="I84" s="5"/>
      <c r="J84" s="5"/>
    </row>
    <row r="85" spans="2:10" x14ac:dyDescent="0.2">
      <c r="B85" s="5"/>
      <c r="C85" s="5"/>
      <c r="D85" s="5"/>
      <c r="E85" s="5"/>
      <c r="F85" s="5"/>
      <c r="G85" s="5"/>
      <c r="H85" s="5"/>
      <c r="I85" s="5"/>
      <c r="J85" s="5"/>
    </row>
    <row r="86" spans="2:10" x14ac:dyDescent="0.2">
      <c r="B86" s="5"/>
      <c r="C86" s="5"/>
      <c r="D86" s="5"/>
      <c r="E86" s="5"/>
      <c r="F86" s="5"/>
      <c r="G86" s="5"/>
      <c r="H86" s="5"/>
      <c r="I86" s="5"/>
      <c r="J86" s="5"/>
    </row>
    <row r="87" spans="2:10" x14ac:dyDescent="0.2">
      <c r="B87" s="5"/>
      <c r="C87" s="5"/>
      <c r="D87" s="5"/>
      <c r="E87" s="5"/>
      <c r="F87" s="5"/>
      <c r="G87" s="5"/>
      <c r="H87" s="5"/>
      <c r="I87" s="5"/>
      <c r="J87" s="5"/>
    </row>
    <row r="88" spans="2:10" x14ac:dyDescent="0.2">
      <c r="B88" s="5"/>
      <c r="C88" s="5"/>
      <c r="D88" s="5"/>
      <c r="E88" s="5"/>
      <c r="F88" s="5"/>
      <c r="G88" s="5"/>
      <c r="H88" s="5"/>
      <c r="I88" s="5"/>
      <c r="J88" s="5"/>
    </row>
    <row r="89" spans="2:10" x14ac:dyDescent="0.2">
      <c r="B89" s="5"/>
      <c r="C89" s="5"/>
      <c r="D89" s="5"/>
      <c r="E89" s="5"/>
      <c r="F89" s="5"/>
      <c r="G89" s="5"/>
      <c r="H89" s="5"/>
      <c r="I89" s="5"/>
      <c r="J89" s="5"/>
    </row>
    <row r="90" spans="2:10" x14ac:dyDescent="0.2">
      <c r="B90" s="5"/>
      <c r="C90" s="5"/>
      <c r="D90" s="5"/>
      <c r="E90" s="5"/>
      <c r="F90" s="5"/>
      <c r="G90" s="5"/>
      <c r="H90" s="5"/>
      <c r="I90" s="5"/>
      <c r="J90" s="5"/>
    </row>
    <row r="91" spans="2:10" x14ac:dyDescent="0.2">
      <c r="B91" s="5"/>
      <c r="C91" s="5"/>
      <c r="D91" s="5"/>
      <c r="E91" s="5"/>
      <c r="F91" s="5"/>
      <c r="G91" s="5"/>
      <c r="H91" s="5"/>
      <c r="I91" s="5"/>
      <c r="J91" s="5"/>
    </row>
    <row r="92" spans="2:10" x14ac:dyDescent="0.2">
      <c r="B92" s="5"/>
      <c r="C92" s="5"/>
      <c r="D92" s="5"/>
      <c r="E92" s="5"/>
      <c r="F92" s="5"/>
      <c r="G92" s="5"/>
      <c r="H92" s="5"/>
      <c r="I92" s="5"/>
      <c r="J92" s="5"/>
    </row>
    <row r="93" spans="2:10" x14ac:dyDescent="0.2">
      <c r="B93" s="5"/>
      <c r="C93" s="5"/>
      <c r="D93" s="5"/>
      <c r="E93" s="5"/>
      <c r="F93" s="5"/>
      <c r="G93" s="5"/>
      <c r="H93" s="5"/>
      <c r="I93" s="5"/>
      <c r="J93" s="5"/>
    </row>
    <row r="94" spans="2:10" x14ac:dyDescent="0.2">
      <c r="B94" s="5"/>
      <c r="C94" s="5"/>
      <c r="D94" s="5"/>
      <c r="E94" s="5"/>
      <c r="F94" s="5"/>
      <c r="G94" s="5"/>
      <c r="H94" s="5"/>
      <c r="I94" s="5"/>
      <c r="J94" s="5"/>
    </row>
    <row r="95" spans="2:10" x14ac:dyDescent="0.2">
      <c r="B95" s="5"/>
      <c r="C95" s="5"/>
      <c r="D95" s="5"/>
      <c r="E95" s="5"/>
      <c r="F95" s="5"/>
      <c r="G95" s="5"/>
      <c r="H95" s="5"/>
      <c r="I95" s="5"/>
      <c r="J95" s="5"/>
    </row>
    <row r="96" spans="2:10" x14ac:dyDescent="0.2">
      <c r="B96" s="5"/>
      <c r="C96" s="5"/>
      <c r="D96" s="5"/>
      <c r="E96" s="5"/>
      <c r="F96" s="5"/>
      <c r="G96" s="5"/>
      <c r="H96" s="5"/>
      <c r="I96" s="5"/>
      <c r="J96" s="5"/>
    </row>
    <row r="97" spans="2:10" x14ac:dyDescent="0.2">
      <c r="B97" s="5"/>
      <c r="C97" s="5"/>
      <c r="D97" s="5"/>
      <c r="E97" s="5"/>
      <c r="F97" s="5"/>
      <c r="G97" s="5"/>
      <c r="H97" s="5"/>
      <c r="I97" s="5"/>
      <c r="J97" s="5"/>
    </row>
    <row r="98" spans="2:10" x14ac:dyDescent="0.2">
      <c r="B98" s="5"/>
      <c r="C98" s="5"/>
      <c r="D98" s="5"/>
      <c r="E98" s="5"/>
      <c r="F98" s="5"/>
      <c r="G98" s="5"/>
      <c r="H98" s="5"/>
      <c r="I98" s="5"/>
      <c r="J98" s="5"/>
    </row>
    <row r="99" spans="2:10" ht="15" x14ac:dyDescent="0.2">
      <c r="B99" s="4"/>
      <c r="C99" s="4"/>
      <c r="D99" s="4"/>
      <c r="E99" s="4"/>
      <c r="F99" s="4"/>
      <c r="G99" s="4"/>
      <c r="H99" s="4"/>
      <c r="I99" s="4"/>
      <c r="J99" s="4"/>
    </row>
    <row r="100" spans="2:10" ht="15" x14ac:dyDescent="0.2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15" x14ac:dyDescent="0.2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15" x14ac:dyDescent="0.2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15" x14ac:dyDescent="0.2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15" x14ac:dyDescent="0.2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15" x14ac:dyDescent="0.2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15" x14ac:dyDescent="0.2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15" x14ac:dyDescent="0.2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15" x14ac:dyDescent="0.2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15" x14ac:dyDescent="0.2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15" x14ac:dyDescent="0.2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15" x14ac:dyDescent="0.2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15" x14ac:dyDescent="0.2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15" x14ac:dyDescent="0.2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15" x14ac:dyDescent="0.2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15" x14ac:dyDescent="0.2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15" x14ac:dyDescent="0.2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15" x14ac:dyDescent="0.2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15" x14ac:dyDescent="0.2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15" x14ac:dyDescent="0.2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15" x14ac:dyDescent="0.2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15" x14ac:dyDescent="0.2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15" x14ac:dyDescent="0.2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15" x14ac:dyDescent="0.2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15" x14ac:dyDescent="0.2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15" x14ac:dyDescent="0.2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15" x14ac:dyDescent="0.2">
      <c r="B126" s="4"/>
      <c r="C126" s="4"/>
      <c r="D126" s="4"/>
      <c r="E126" s="4"/>
      <c r="F126" s="4"/>
      <c r="G126" s="4"/>
      <c r="H126" s="4"/>
      <c r="I126" s="4"/>
      <c r="J126" s="4"/>
    </row>
    <row r="127" spans="2:10" ht="15" x14ac:dyDescent="0.2">
      <c r="B127" s="4"/>
      <c r="C127" s="4"/>
      <c r="D127" s="4"/>
      <c r="E127" s="4"/>
      <c r="F127" s="4"/>
      <c r="G127" s="4"/>
      <c r="H127" s="4"/>
      <c r="I127" s="4"/>
      <c r="J127" s="4"/>
    </row>
    <row r="128" spans="2:10" ht="15" x14ac:dyDescent="0.2">
      <c r="B128" s="4"/>
      <c r="C128" s="4"/>
      <c r="D128" s="4"/>
      <c r="E128" s="4"/>
      <c r="F128" s="4"/>
      <c r="G128" s="4"/>
      <c r="H128" s="4"/>
      <c r="I128" s="4"/>
      <c r="J128" s="4"/>
    </row>
    <row r="129" spans="2:10" ht="15" x14ac:dyDescent="0.2">
      <c r="B129" s="4"/>
      <c r="C129" s="4"/>
      <c r="D129" s="4"/>
      <c r="E129" s="4"/>
      <c r="F129" s="4"/>
      <c r="G129" s="4"/>
      <c r="H129" s="4"/>
      <c r="I129" s="4"/>
      <c r="J129" s="4"/>
    </row>
    <row r="130" spans="2:10" ht="15" x14ac:dyDescent="0.2">
      <c r="B130" s="4"/>
      <c r="C130" s="4"/>
      <c r="D130" s="4"/>
      <c r="E130" s="4"/>
      <c r="F130" s="4"/>
      <c r="G130" s="4"/>
      <c r="H130" s="4"/>
      <c r="I130" s="4"/>
      <c r="J130" s="4"/>
    </row>
    <row r="131" spans="2:10" ht="15" x14ac:dyDescent="0.2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15" x14ac:dyDescent="0.2">
      <c r="B132" s="4"/>
      <c r="C132" s="4"/>
      <c r="D132" s="4"/>
      <c r="E132" s="4"/>
      <c r="F132" s="4"/>
      <c r="G132" s="4"/>
      <c r="H132" s="4"/>
      <c r="I132" s="4"/>
      <c r="J132" s="4"/>
    </row>
    <row r="133" spans="2:10" ht="15" x14ac:dyDescent="0.2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15" x14ac:dyDescent="0.2">
      <c r="B134" s="4"/>
      <c r="C134" s="4"/>
      <c r="D134" s="4"/>
      <c r="E134" s="4"/>
      <c r="F134" s="4"/>
      <c r="G134" s="4"/>
      <c r="H134" s="4"/>
      <c r="I134" s="4"/>
      <c r="J134" s="4"/>
    </row>
    <row r="135" spans="2:10" ht="15" x14ac:dyDescent="0.2">
      <c r="B135" s="4"/>
      <c r="C135" s="4"/>
      <c r="D135" s="4"/>
      <c r="E135" s="4"/>
      <c r="F135" s="4"/>
      <c r="G135" s="4"/>
      <c r="H135" s="4"/>
      <c r="I135" s="4"/>
      <c r="J135" s="4"/>
    </row>
    <row r="136" spans="2:10" ht="15" x14ac:dyDescent="0.2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15" x14ac:dyDescent="0.2">
      <c r="B137" s="4"/>
      <c r="C137" s="4"/>
      <c r="D137" s="4"/>
      <c r="E137" s="4"/>
      <c r="F137" s="4"/>
      <c r="G137" s="4"/>
      <c r="H137" s="4"/>
      <c r="I137" s="4"/>
      <c r="J137" s="4"/>
    </row>
    <row r="138" spans="2:10" ht="15" x14ac:dyDescent="0.2">
      <c r="B138" s="4"/>
      <c r="C138" s="4"/>
      <c r="D138" s="4"/>
      <c r="E138" s="4"/>
      <c r="F138" s="4"/>
      <c r="G138" s="4"/>
      <c r="H138" s="4"/>
      <c r="I138" s="4"/>
      <c r="J138" s="4"/>
    </row>
    <row r="139" spans="2:10" ht="15" x14ac:dyDescent="0.2">
      <c r="B139" s="4"/>
      <c r="C139" s="4"/>
      <c r="D139" s="4"/>
      <c r="E139" s="4"/>
      <c r="F139" s="4"/>
      <c r="G139" s="4"/>
      <c r="H139" s="4"/>
      <c r="I139" s="4"/>
      <c r="J139" s="4"/>
    </row>
    <row r="140" spans="2:10" ht="15" x14ac:dyDescent="0.2">
      <c r="B140" s="4"/>
      <c r="C140" s="4"/>
      <c r="D140" s="4"/>
      <c r="E140" s="4"/>
      <c r="F140" s="4"/>
      <c r="G140" s="4"/>
      <c r="H140" s="4"/>
      <c r="I140" s="4"/>
      <c r="J140" s="4"/>
    </row>
    <row r="141" spans="2:10" ht="15" x14ac:dyDescent="0.2">
      <c r="B141" s="4"/>
      <c r="C141" s="4"/>
      <c r="D141" s="4"/>
      <c r="E141" s="4"/>
      <c r="F141" s="4"/>
      <c r="G141" s="4"/>
      <c r="H141" s="4"/>
      <c r="I141" s="4"/>
      <c r="J141" s="4"/>
    </row>
    <row r="142" spans="2:10" ht="15" x14ac:dyDescent="0.2">
      <c r="B142" s="4"/>
      <c r="C142" s="4"/>
      <c r="D142" s="4"/>
      <c r="E142" s="4"/>
      <c r="F142" s="4"/>
      <c r="G142" s="4"/>
      <c r="H142" s="4"/>
      <c r="I142" s="4"/>
      <c r="J142" s="4"/>
    </row>
    <row r="143" spans="2:10" ht="15" x14ac:dyDescent="0.2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15" x14ac:dyDescent="0.2">
      <c r="B144" s="4"/>
      <c r="C144" s="4"/>
      <c r="D144" s="4"/>
      <c r="E144" s="4"/>
      <c r="F144" s="4"/>
      <c r="G144" s="4"/>
      <c r="H144" s="4"/>
      <c r="I144" s="4"/>
      <c r="J144" s="4"/>
    </row>
    <row r="145" spans="2:10" ht="15" x14ac:dyDescent="0.2">
      <c r="B145" s="4"/>
      <c r="C145" s="4"/>
      <c r="D145" s="4"/>
      <c r="E145" s="4"/>
      <c r="F145" s="4"/>
      <c r="G145" s="4"/>
      <c r="H145" s="4"/>
      <c r="I145" s="4"/>
      <c r="J145" s="4"/>
    </row>
    <row r="146" spans="2:10" ht="15" x14ac:dyDescent="0.2">
      <c r="B146" s="4"/>
      <c r="C146" s="4"/>
      <c r="D146" s="4"/>
      <c r="E146" s="4"/>
      <c r="F146" s="4"/>
      <c r="G146" s="4"/>
      <c r="H146" s="4"/>
      <c r="I146" s="4"/>
      <c r="J146" s="4"/>
    </row>
    <row r="147" spans="2:10" ht="15" x14ac:dyDescent="0.2">
      <c r="B147" s="4"/>
      <c r="C147" s="4"/>
      <c r="D147" s="4"/>
      <c r="E147" s="4"/>
      <c r="F147" s="4"/>
      <c r="G147" s="4"/>
      <c r="H147" s="4"/>
      <c r="I147" s="4"/>
      <c r="J147" s="4"/>
    </row>
    <row r="148" spans="2:10" ht="15" x14ac:dyDescent="0.2">
      <c r="B148" s="4"/>
      <c r="C148" s="4"/>
      <c r="D148" s="4"/>
      <c r="E148" s="4"/>
      <c r="F148" s="4"/>
      <c r="G148" s="4"/>
      <c r="H148" s="4"/>
      <c r="I148" s="4"/>
      <c r="J148" s="4"/>
    </row>
    <row r="149" spans="2:10" ht="15" x14ac:dyDescent="0.2">
      <c r="B149" s="4"/>
      <c r="C149" s="4"/>
      <c r="D149" s="4"/>
      <c r="E149" s="4"/>
      <c r="F149" s="4"/>
      <c r="G149" s="4"/>
      <c r="H149" s="4"/>
      <c r="I149" s="4"/>
      <c r="J149" s="4"/>
    </row>
    <row r="150" spans="2:10" ht="15" x14ac:dyDescent="0.2">
      <c r="B150" s="4"/>
      <c r="C150" s="4"/>
      <c r="D150" s="4"/>
      <c r="E150" s="4"/>
      <c r="F150" s="4"/>
      <c r="G150" s="4"/>
      <c r="H150" s="4"/>
      <c r="I150" s="4"/>
      <c r="J150" s="4"/>
    </row>
    <row r="151" spans="2:10" ht="15" x14ac:dyDescent="0.2">
      <c r="B151" s="4"/>
      <c r="C151" s="4"/>
      <c r="D151" s="4"/>
      <c r="E151" s="4"/>
      <c r="F151" s="4"/>
      <c r="G151" s="4"/>
      <c r="H151" s="4"/>
      <c r="I151" s="4"/>
      <c r="J151" s="4"/>
    </row>
    <row r="152" spans="2:10" ht="15" x14ac:dyDescent="0.2">
      <c r="B152" s="4"/>
      <c r="C152" s="4"/>
      <c r="D152" s="4"/>
      <c r="E152" s="4"/>
      <c r="F152" s="4"/>
      <c r="G152" s="4"/>
      <c r="H152" s="4"/>
      <c r="I152" s="4"/>
      <c r="J152" s="4"/>
    </row>
    <row r="153" spans="2:10" ht="15" x14ac:dyDescent="0.2">
      <c r="B153" s="4"/>
      <c r="C153" s="4"/>
      <c r="D153" s="4"/>
      <c r="E153" s="4"/>
      <c r="F153" s="4"/>
      <c r="G153" s="4"/>
      <c r="H153" s="4"/>
      <c r="I153" s="4"/>
      <c r="J153" s="4"/>
    </row>
    <row r="154" spans="2:10" ht="15" x14ac:dyDescent="0.2">
      <c r="B154" s="4"/>
      <c r="C154" s="4"/>
      <c r="D154" s="4"/>
      <c r="E154" s="4"/>
      <c r="F154" s="4"/>
      <c r="G154" s="4"/>
      <c r="H154" s="4"/>
      <c r="I154" s="4"/>
      <c r="J154" s="4"/>
    </row>
    <row r="155" spans="2:10" ht="15" x14ac:dyDescent="0.2">
      <c r="B155" s="4"/>
      <c r="C155" s="4"/>
      <c r="D155" s="4"/>
      <c r="E155" s="4"/>
      <c r="F155" s="4"/>
      <c r="G155" s="4"/>
      <c r="H155" s="4"/>
      <c r="I155" s="4"/>
      <c r="J155" s="4"/>
    </row>
    <row r="156" spans="2:10" ht="15" x14ac:dyDescent="0.2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5" x14ac:dyDescent="0.2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5" x14ac:dyDescent="0.2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5" x14ac:dyDescent="0.2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5" x14ac:dyDescent="0.2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5" x14ac:dyDescent="0.2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5" x14ac:dyDescent="0.2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5" x14ac:dyDescent="0.2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15" x14ac:dyDescent="0.2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5" x14ac:dyDescent="0.2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5" x14ac:dyDescent="0.2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5" x14ac:dyDescent="0.2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15" x14ac:dyDescent="0.2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15" x14ac:dyDescent="0.2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5" x14ac:dyDescent="0.2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5" x14ac:dyDescent="0.2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15" x14ac:dyDescent="0.2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5" x14ac:dyDescent="0.2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15" x14ac:dyDescent="0.2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15" x14ac:dyDescent="0.2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15" x14ac:dyDescent="0.2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15" x14ac:dyDescent="0.2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15" x14ac:dyDescent="0.2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15" x14ac:dyDescent="0.2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15" x14ac:dyDescent="0.2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15" x14ac:dyDescent="0.2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15" x14ac:dyDescent="0.2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5" x14ac:dyDescent="0.2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15" x14ac:dyDescent="0.2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15" x14ac:dyDescent="0.2">
      <c r="B185" s="4"/>
      <c r="C185" s="4"/>
      <c r="D185" s="4"/>
      <c r="E185" s="4"/>
      <c r="F185" s="4"/>
      <c r="G185" s="4"/>
      <c r="H185" s="4"/>
      <c r="I185" s="4"/>
      <c r="J185" s="4"/>
    </row>
  </sheetData>
  <sheetProtection sheet="1" objects="1" scenarios="1"/>
  <mergeCells count="36">
    <mergeCell ref="G7:H7"/>
    <mergeCell ref="G41:H41"/>
    <mergeCell ref="G42:H42"/>
    <mergeCell ref="G44:H44"/>
    <mergeCell ref="G16:H16"/>
    <mergeCell ref="G36:H36"/>
    <mergeCell ref="B2:D2"/>
    <mergeCell ref="G40:H40"/>
    <mergeCell ref="F50:G50"/>
    <mergeCell ref="F52:I52"/>
    <mergeCell ref="B42:E42"/>
    <mergeCell ref="B40:E40"/>
    <mergeCell ref="B41:E41"/>
    <mergeCell ref="B44:E44"/>
    <mergeCell ref="B45:E45"/>
    <mergeCell ref="B48:E48"/>
    <mergeCell ref="B63:E63"/>
    <mergeCell ref="G63:H63"/>
    <mergeCell ref="B64:E64"/>
    <mergeCell ref="G64:H64"/>
    <mergeCell ref="B46:D46"/>
    <mergeCell ref="G43:H43"/>
    <mergeCell ref="B62:E62"/>
    <mergeCell ref="G62:H62"/>
    <mergeCell ref="G48:H48"/>
    <mergeCell ref="G45:H45"/>
    <mergeCell ref="F74:I74"/>
    <mergeCell ref="B68:D68"/>
    <mergeCell ref="B70:E70"/>
    <mergeCell ref="G70:H70"/>
    <mergeCell ref="F72:G72"/>
    <mergeCell ref="G65:H65"/>
    <mergeCell ref="B66:E66"/>
    <mergeCell ref="G66:H66"/>
    <mergeCell ref="B67:E67"/>
    <mergeCell ref="G67:H67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1" r:id="rId4" name="Drop Down 19">
              <controlPr locked="0" defaultSize="0" autoLine="0" autoPict="0" macro="[0]!action">
                <anchor moveWithCells="1">
                  <from>
                    <xdr:col>2</xdr:col>
                    <xdr:colOff>28575</xdr:colOff>
                    <xdr:row>4</xdr:row>
                    <xdr:rowOff>28575</xdr:rowOff>
                  </from>
                  <to>
                    <xdr:col>3</xdr:col>
                    <xdr:colOff>352425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5" name="Button 20">
              <controlPr defaultSize="0" print="0" autoFill="0" autoPict="0" macro="[0]!Remettre">
                <anchor moveWithCells="1" sizeWithCells="1">
                  <from>
                    <xdr:col>1</xdr:col>
                    <xdr:colOff>66675</xdr:colOff>
                    <xdr:row>52</xdr:row>
                    <xdr:rowOff>133350</xdr:rowOff>
                  </from>
                  <to>
                    <xdr:col>2</xdr:col>
                    <xdr:colOff>257175</xdr:colOff>
                    <xdr:row>55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Bordereaux</vt:lpstr>
      <vt:lpstr>Coupons</vt:lpstr>
      <vt:lpstr>Rendement</vt:lpstr>
      <vt:lpstr>Rendement!Actions</vt:lpstr>
      <vt:lpstr>Actions</vt:lpstr>
      <vt:lpstr>Rendement!Obligations</vt:lpstr>
      <vt:lpstr>Obligations</vt:lpstr>
      <vt:lpstr>Rendement!Tarif</vt:lpstr>
      <vt:lpstr>Tarif</vt:lpstr>
    </vt:vector>
  </TitlesOfParts>
  <Company>Lausanne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SPES</dc:creator>
  <cp:lastModifiedBy>User</cp:lastModifiedBy>
  <cp:lastPrinted>2004-03-15T20:58:06Z</cp:lastPrinted>
  <dcterms:created xsi:type="dcterms:W3CDTF">1999-04-18T22:42:44Z</dcterms:created>
  <dcterms:modified xsi:type="dcterms:W3CDTF">2014-10-11T22:32:44Z</dcterms:modified>
</cp:coreProperties>
</file>