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4036" yWindow="15" windowWidth="19320" windowHeight="15480" activeTab="0"/>
  </bookViews>
  <sheets>
    <sheet name="PAB-PVB" sheetId="1" r:id="rId1"/>
  </sheets>
  <definedNames/>
  <calcPr fullCalcOnLoad="1"/>
</workbook>
</file>

<file path=xl/comments1.xml><?xml version="1.0" encoding="utf-8"?>
<comments xmlns="http://schemas.openxmlformats.org/spreadsheetml/2006/main">
  <authors>
    <author>P?guiron</author>
    <author>Yvan P?guiron</author>
  </authors>
  <commentList>
    <comment ref="K4" authorId="0">
      <text>
        <r>
          <rPr>
            <b/>
            <sz val="12"/>
            <rFont val="Tahoma"/>
            <family val="2"/>
          </rPr>
          <t xml:space="preserve">2 </t>
        </r>
        <r>
          <rPr>
            <sz val="8"/>
            <rFont val="Tahoma"/>
            <family val="0"/>
          </rPr>
          <t xml:space="preserve">pour le 100% en dedans
</t>
        </r>
        <r>
          <rPr>
            <b/>
            <sz val="11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pour le 100% en dehors
</t>
        </r>
      </text>
    </comment>
    <comment ref="B21" authorId="1">
      <text>
        <r>
          <rPr>
            <b/>
            <sz val="10"/>
            <rFont val="Tahoma"/>
            <family val="2"/>
          </rPr>
          <t xml:space="preserve"> Mode d'emploi :</t>
        </r>
        <r>
          <rPr>
            <sz val="8"/>
            <rFont val="Tahoma"/>
            <family val="0"/>
          </rPr>
          <t xml:space="preserve">
 </t>
        </r>
        <r>
          <rPr>
            <sz val="10"/>
            <rFont val="Tahoma"/>
            <family val="2"/>
          </rPr>
          <t xml:space="preserve">1) Mettre les pourcentages dans la colonne C à gauche du signe %. 
 2) Indiquer, à l'aide des boutons radio des colonnes …100%, si les % sont en dedans ou en dehors.
 3) Cliquer sur le bouton, de la barre ci-dessus, qui correspond à l'information qui sera donnée.
 4) Entrer le montant dans la case orange de la colonne T et valider (Return).
 Pour un nouvel exercice, utiliser les boutons "Effacer %" et "Effacer Fr." ou "Par défaut"       </t>
        </r>
      </text>
    </comment>
  </commentList>
</comments>
</file>

<file path=xl/sharedStrings.xml><?xml version="1.0" encoding="utf-8"?>
<sst xmlns="http://schemas.openxmlformats.org/spreadsheetml/2006/main" count="90" uniqueCount="46">
  <si>
    <t>Prix d'achat brut</t>
  </si>
  <si>
    <t>PAB</t>
  </si>
  <si>
    <t>Rabais</t>
  </si>
  <si>
    <t xml:space="preserve"> -</t>
  </si>
  <si>
    <t>=</t>
  </si>
  <si>
    <t>Prix d'achat à crédit</t>
  </si>
  <si>
    <t>-</t>
  </si>
  <si>
    <t>Escompte</t>
  </si>
  <si>
    <t>Prix d'achat net</t>
  </si>
  <si>
    <t>PAN</t>
  </si>
  <si>
    <t>+</t>
  </si>
  <si>
    <t>Frais d'achat</t>
  </si>
  <si>
    <t>Prix de revient d'achat</t>
  </si>
  <si>
    <t>PRA</t>
  </si>
  <si>
    <t>Frais généraux</t>
  </si>
  <si>
    <t>Prix de revient</t>
  </si>
  <si>
    <t>PR</t>
  </si>
  <si>
    <t>Bénéfice net</t>
  </si>
  <si>
    <t>Prix de vente net</t>
  </si>
  <si>
    <t>PVN</t>
  </si>
  <si>
    <t xml:space="preserve">Prix de vente à crédit </t>
  </si>
  <si>
    <t>Prix de vente brut</t>
  </si>
  <si>
    <t>PVB</t>
  </si>
  <si>
    <t>%</t>
  </si>
  <si>
    <t>...100%</t>
  </si>
  <si>
    <r>
      <t>PA</t>
    </r>
    <r>
      <rPr>
        <sz val="14"/>
        <rFont val="Arial"/>
        <family val="2"/>
      </rPr>
      <t>c</t>
    </r>
  </si>
  <si>
    <r>
      <t>PV</t>
    </r>
    <r>
      <rPr>
        <sz val="14"/>
        <rFont val="Arial"/>
        <family val="2"/>
      </rPr>
      <t>c</t>
    </r>
  </si>
  <si>
    <t xml:space="preserve"> -esc</t>
  </si>
  <si>
    <t xml:space="preserve"> + FA</t>
  </si>
  <si>
    <t xml:space="preserve"> + FG</t>
  </si>
  <si>
    <t xml:space="preserve"> +BN</t>
  </si>
  <si>
    <t xml:space="preserve"> +rab</t>
  </si>
  <si>
    <t xml:space="preserve"> -rab</t>
  </si>
  <si>
    <t xml:space="preserve"> +esc</t>
  </si>
  <si>
    <t>Frais de vente</t>
  </si>
  <si>
    <t xml:space="preserve">marge   brut      </t>
  </si>
  <si>
    <t xml:space="preserve">   </t>
  </si>
  <si>
    <t xml:space="preserve">    marge  brut</t>
  </si>
  <si>
    <t>Colonne C</t>
  </si>
  <si>
    <t>Colonne T</t>
  </si>
  <si>
    <t>yc TVA</t>
  </si>
  <si>
    <t>TVA préalable</t>
  </si>
  <si>
    <t>TVA due</t>
  </si>
  <si>
    <t>Mode d'emploi</t>
  </si>
  <si>
    <t xml:space="preserve">TVA à </t>
  </si>
  <si>
    <t>Version compatible Mac 2011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</si>
</sst>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0.00000"/>
    <numFmt numFmtId="179" formatCode="0.0000"/>
  </numFmts>
  <fonts count="37">
    <font>
      <sz val="12"/>
      <name val="Arial"/>
      <family val="0"/>
    </font>
    <font>
      <sz val="16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0"/>
      <name val="Arial"/>
      <family val="2"/>
    </font>
    <font>
      <sz val="12"/>
      <color indexed="18"/>
      <name val="Arial"/>
      <family val="2"/>
    </font>
    <font>
      <b/>
      <sz val="11"/>
      <color indexed="10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8"/>
      <color indexed="9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i/>
      <sz val="10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sz val="14"/>
      <color indexed="10"/>
      <name val="Arial"/>
      <family val="0"/>
    </font>
    <font>
      <sz val="8"/>
      <color indexed="12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7"/>
      <color indexed="22"/>
      <name val="Arial"/>
      <family val="0"/>
    </font>
    <font>
      <sz val="12"/>
      <color indexed="22"/>
      <name val="Arial"/>
      <family val="0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color indexed="55"/>
      <name val="Arial"/>
      <family val="0"/>
    </font>
    <font>
      <sz val="8"/>
      <color indexed="2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9" fontId="3" fillId="0" borderId="0" xfId="0" applyNumberFormat="1" applyFon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5" fillId="3" borderId="0" xfId="0" applyNumberFormat="1" applyFont="1" applyFill="1" applyAlignment="1" applyProtection="1">
      <alignment/>
      <protection locked="0"/>
    </xf>
    <xf numFmtId="4" fontId="5" fillId="3" borderId="1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9" fontId="3" fillId="0" borderId="0" xfId="0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12" fontId="4" fillId="0" borderId="5" xfId="0" applyNumberFormat="1" applyFont="1" applyBorder="1" applyAlignment="1" applyProtection="1">
      <alignment horizontal="right"/>
      <protection locked="0"/>
    </xf>
    <xf numFmtId="12" fontId="4" fillId="3" borderId="5" xfId="0" applyNumberFormat="1" applyFont="1" applyFill="1" applyBorder="1" applyAlignment="1" applyProtection="1">
      <alignment horizontal="right"/>
      <protection locked="0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0" fontId="14" fillId="3" borderId="1" xfId="0" applyFont="1" applyFill="1" applyBorder="1" applyAlignment="1">
      <alignment/>
    </xf>
    <xf numFmtId="0" fontId="14" fillId="0" borderId="0" xfId="0" applyFont="1" applyFill="1" applyAlignment="1">
      <alignment/>
    </xf>
    <xf numFmtId="179" fontId="0" fillId="0" borderId="0" xfId="0" applyNumberFormat="1" applyAlignment="1" applyProtection="1">
      <alignment/>
      <protection locked="0"/>
    </xf>
    <xf numFmtId="179" fontId="10" fillId="0" borderId="0" xfId="0" applyNumberFormat="1" applyFont="1" applyAlignment="1">
      <alignment/>
    </xf>
    <xf numFmtId="0" fontId="1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0" xfId="0" applyFill="1" applyAlignment="1">
      <alignment/>
    </xf>
    <xf numFmtId="0" fontId="16" fillId="0" borderId="0" xfId="0" applyFont="1" applyAlignment="1" applyProtection="1">
      <alignment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6" fillId="0" borderId="0" xfId="0" applyFont="1" applyAlignment="1">
      <alignment/>
    </xf>
    <xf numFmtId="9" fontId="20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9" fontId="24" fillId="0" borderId="0" xfId="0" applyNumberFormat="1" applyFont="1" applyAlignment="1">
      <alignment horizontal="left"/>
    </xf>
    <xf numFmtId="12" fontId="4" fillId="0" borderId="0" xfId="0" applyNumberFormat="1" applyFont="1" applyAlignment="1" applyProtection="1">
      <alignment horizontal="right"/>
      <protection/>
    </xf>
    <xf numFmtId="12" fontId="4" fillId="0" borderId="0" xfId="0" applyNumberFormat="1" applyFont="1" applyFill="1" applyAlignment="1" applyProtection="1">
      <alignment horizontal="right"/>
      <protection/>
    </xf>
    <xf numFmtId="12" fontId="4" fillId="0" borderId="0" xfId="0" applyNumberFormat="1" applyFont="1" applyAlignment="1" applyProtection="1">
      <alignment horizontal="right"/>
      <protection hidden="1"/>
    </xf>
    <xf numFmtId="0" fontId="25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 applyProtection="1">
      <alignment/>
      <protection locked="0"/>
    </xf>
    <xf numFmtId="4" fontId="5" fillId="0" borderId="7" xfId="0" applyNumberFormat="1" applyFont="1" applyBorder="1" applyAlignment="1" applyProtection="1">
      <alignment/>
      <protection locked="0"/>
    </xf>
    <xf numFmtId="4" fontId="26" fillId="0" borderId="1" xfId="0" applyNumberFormat="1" applyFont="1" applyBorder="1" applyAlignment="1" applyProtection="1">
      <alignment/>
      <protection locked="0"/>
    </xf>
    <xf numFmtId="4" fontId="27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4" fontId="5" fillId="3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179" fontId="10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0" fontId="32" fillId="2" borderId="2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right"/>
      <protection locked="0"/>
    </xf>
    <xf numFmtId="0" fontId="32" fillId="2" borderId="4" xfId="0" applyFont="1" applyFill="1" applyBorder="1" applyAlignment="1">
      <alignment horizontal="right"/>
    </xf>
    <xf numFmtId="0" fontId="32" fillId="2" borderId="3" xfId="0" applyFont="1" applyFill="1" applyBorder="1" applyAlignment="1">
      <alignment horizontal="right"/>
    </xf>
    <xf numFmtId="0" fontId="32" fillId="5" borderId="0" xfId="0" applyFont="1" applyFill="1" applyAlignment="1" applyProtection="1">
      <alignment horizontal="center"/>
      <protection locked="0"/>
    </xf>
    <xf numFmtId="0" fontId="32" fillId="4" borderId="2" xfId="0" applyFont="1" applyFill="1" applyBorder="1" applyAlignment="1">
      <alignment horizontal="right"/>
    </xf>
    <xf numFmtId="0" fontId="32" fillId="4" borderId="4" xfId="0" applyFont="1" applyFill="1" applyBorder="1" applyAlignment="1">
      <alignment horizontal="right"/>
    </xf>
    <xf numFmtId="0" fontId="32" fillId="4" borderId="3" xfId="0" applyFont="1" applyFill="1" applyBorder="1" applyAlignment="1">
      <alignment horizontal="right"/>
    </xf>
    <xf numFmtId="4" fontId="33" fillId="0" borderId="0" xfId="0" applyNumberFormat="1" applyFont="1" applyAlignment="1">
      <alignment horizontal="right"/>
    </xf>
    <xf numFmtId="0" fontId="7" fillId="6" borderId="1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horizontal="right"/>
    </xf>
    <xf numFmtId="0" fontId="13" fillId="3" borderId="8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center" textRotation="90"/>
    </xf>
    <xf numFmtId="179" fontId="33" fillId="0" borderId="0" xfId="0" applyNumberFormat="1" applyFont="1" applyAlignment="1">
      <alignment horizontal="center" vertical="center" textRotation="18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0</xdr:rowOff>
    </xdr:from>
    <xdr:to>
      <xdr:col>4</xdr:col>
      <xdr:colOff>28575</xdr:colOff>
      <xdr:row>30</xdr:row>
      <xdr:rowOff>114300</xdr:rowOff>
    </xdr:to>
    <xdr:sp>
      <xdr:nvSpPr>
        <xdr:cNvPr id="1" name="Rectangle 577"/>
        <xdr:cNvSpPr>
          <a:spLocks/>
        </xdr:cNvSpPr>
      </xdr:nvSpPr>
      <xdr:spPr>
        <a:xfrm>
          <a:off x="152400" y="7086600"/>
          <a:ext cx="12763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56</xdr:row>
      <xdr:rowOff>104775</xdr:rowOff>
    </xdr:from>
    <xdr:to>
      <xdr:col>2</xdr:col>
      <xdr:colOff>0</xdr:colOff>
      <xdr:row>62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09550" y="12525375"/>
          <a:ext cx="533400" cy="10668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PRA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000" b="0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+ FVV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=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PRC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  </a:t>
          </a:r>
          <a:r>
            <a:rPr lang="en-US" cap="none" sz="1000" b="0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+   FG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=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PR</a:t>
          </a:r>
        </a:p>
      </xdr:txBody>
    </xdr:sp>
    <xdr:clientData/>
  </xdr:twoCellAnchor>
  <xdr:twoCellAnchor>
    <xdr:from>
      <xdr:col>3</xdr:col>
      <xdr:colOff>142875</xdr:colOff>
      <xdr:row>20</xdr:row>
      <xdr:rowOff>47625</xdr:rowOff>
    </xdr:from>
    <xdr:to>
      <xdr:col>19</xdr:col>
      <xdr:colOff>171450</xdr:colOff>
      <xdr:row>22</xdr:row>
      <xdr:rowOff>28575</xdr:rowOff>
    </xdr:to>
    <xdr:sp>
      <xdr:nvSpPr>
        <xdr:cNvPr id="3" name="Rectangle 2"/>
        <xdr:cNvSpPr>
          <a:spLocks/>
        </xdr:cNvSpPr>
      </xdr:nvSpPr>
      <xdr:spPr>
        <a:xfrm>
          <a:off x="1371600" y="5791200"/>
          <a:ext cx="7239000" cy="3619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142875</xdr:rowOff>
    </xdr:from>
    <xdr:to>
      <xdr:col>6</xdr:col>
      <xdr:colOff>523875</xdr:colOff>
      <xdr:row>6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829050" y="142875"/>
          <a:ext cx="4953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47625</xdr:rowOff>
    </xdr:from>
    <xdr:to>
      <xdr:col>6</xdr:col>
      <xdr:colOff>476250</xdr:colOff>
      <xdr:row>10</xdr:row>
      <xdr:rowOff>142875</xdr:rowOff>
    </xdr:to>
    <xdr:sp>
      <xdr:nvSpPr>
        <xdr:cNvPr id="5" name="Rectangle 8"/>
        <xdr:cNvSpPr>
          <a:spLocks/>
        </xdr:cNvSpPr>
      </xdr:nvSpPr>
      <xdr:spPr>
        <a:xfrm>
          <a:off x="3800475" y="1666875"/>
          <a:ext cx="4762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28575</xdr:rowOff>
    </xdr:from>
    <xdr:to>
      <xdr:col>6</xdr:col>
      <xdr:colOff>514350</xdr:colOff>
      <xdr:row>14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10000" y="3095625"/>
          <a:ext cx="504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2105025</xdr:colOff>
      <xdr:row>15</xdr:row>
      <xdr:rowOff>19050</xdr:rowOff>
    </xdr:from>
    <xdr:to>
      <xdr:col>6</xdr:col>
      <xdr:colOff>476250</xdr:colOff>
      <xdr:row>19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3790950" y="4533900"/>
          <a:ext cx="4857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9525</xdr:rowOff>
    </xdr:from>
    <xdr:to>
      <xdr:col>9</xdr:col>
      <xdr:colOff>457200</xdr:colOff>
      <xdr:row>8</xdr:row>
      <xdr:rowOff>123825</xdr:rowOff>
    </xdr:to>
    <xdr:sp>
      <xdr:nvSpPr>
        <xdr:cNvPr id="8" name="Rectangle 20"/>
        <xdr:cNvSpPr>
          <a:spLocks/>
        </xdr:cNvSpPr>
      </xdr:nvSpPr>
      <xdr:spPr>
        <a:xfrm>
          <a:off x="6896100" y="904875"/>
          <a:ext cx="4286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38100</xdr:colOff>
      <xdr:row>8</xdr:row>
      <xdr:rowOff>342900</xdr:rowOff>
    </xdr:from>
    <xdr:to>
      <xdr:col>9</xdr:col>
      <xdr:colOff>476250</xdr:colOff>
      <xdr:row>12</xdr:row>
      <xdr:rowOff>85725</xdr:rowOff>
    </xdr:to>
    <xdr:sp>
      <xdr:nvSpPr>
        <xdr:cNvPr id="9" name="Rectangle 24"/>
        <xdr:cNvSpPr>
          <a:spLocks/>
        </xdr:cNvSpPr>
      </xdr:nvSpPr>
      <xdr:spPr>
        <a:xfrm>
          <a:off x="6905625" y="2324100"/>
          <a:ext cx="43815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647700</xdr:colOff>
      <xdr:row>7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800475" y="1619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647700</xdr:colOff>
      <xdr:row>11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800475" y="30670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647700</xdr:colOff>
      <xdr:row>15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3800475" y="451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104775</xdr:rowOff>
    </xdr:from>
    <xdr:to>
      <xdr:col>6</xdr:col>
      <xdr:colOff>333375</xdr:colOff>
      <xdr:row>6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3924300" y="276225"/>
          <a:ext cx="209550" cy="981075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9</xdr:row>
      <xdr:rowOff>123825</xdr:rowOff>
    </xdr:from>
    <xdr:to>
      <xdr:col>9</xdr:col>
      <xdr:colOff>304800</xdr:colOff>
      <xdr:row>12</xdr:row>
      <xdr:rowOff>28575</xdr:rowOff>
    </xdr:to>
    <xdr:sp>
      <xdr:nvSpPr>
        <xdr:cNvPr id="14" name="Rectangle 41"/>
        <xdr:cNvSpPr>
          <a:spLocks/>
        </xdr:cNvSpPr>
      </xdr:nvSpPr>
      <xdr:spPr>
        <a:xfrm>
          <a:off x="6972300" y="2466975"/>
          <a:ext cx="200025" cy="990600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104775</xdr:colOff>
      <xdr:row>5</xdr:row>
      <xdr:rowOff>123825</xdr:rowOff>
    </xdr:from>
    <xdr:to>
      <xdr:col>9</xdr:col>
      <xdr:colOff>304800</xdr:colOff>
      <xdr:row>8</xdr:row>
      <xdr:rowOff>9525</xdr:rowOff>
    </xdr:to>
    <xdr:sp>
      <xdr:nvSpPr>
        <xdr:cNvPr id="15" name="Rectangle 42"/>
        <xdr:cNvSpPr>
          <a:spLocks/>
        </xdr:cNvSpPr>
      </xdr:nvSpPr>
      <xdr:spPr>
        <a:xfrm>
          <a:off x="6972300" y="1019175"/>
          <a:ext cx="200025" cy="971550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123825</xdr:rowOff>
    </xdr:from>
    <xdr:to>
      <xdr:col>6</xdr:col>
      <xdr:colOff>333375</xdr:colOff>
      <xdr:row>18</xdr:row>
      <xdr:rowOff>28575</xdr:rowOff>
    </xdr:to>
    <xdr:sp>
      <xdr:nvSpPr>
        <xdr:cNvPr id="16" name="Rectangle 43"/>
        <xdr:cNvSpPr>
          <a:spLocks/>
        </xdr:cNvSpPr>
      </xdr:nvSpPr>
      <xdr:spPr>
        <a:xfrm>
          <a:off x="3914775" y="4638675"/>
          <a:ext cx="219075" cy="990600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333375</xdr:colOff>
      <xdr:row>13</xdr:row>
      <xdr:rowOff>342900</xdr:rowOff>
    </xdr:to>
    <xdr:sp>
      <xdr:nvSpPr>
        <xdr:cNvPr id="17" name="Rectangle 44"/>
        <xdr:cNvSpPr>
          <a:spLocks/>
        </xdr:cNvSpPr>
      </xdr:nvSpPr>
      <xdr:spPr>
        <a:xfrm>
          <a:off x="3924300" y="3152775"/>
          <a:ext cx="209550" cy="981075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123825</xdr:rowOff>
    </xdr:from>
    <xdr:to>
      <xdr:col>6</xdr:col>
      <xdr:colOff>333375</xdr:colOff>
      <xdr:row>10</xdr:row>
      <xdr:rowOff>9525</xdr:rowOff>
    </xdr:to>
    <xdr:sp>
      <xdr:nvSpPr>
        <xdr:cNvPr id="18" name="Rectangle 45"/>
        <xdr:cNvSpPr>
          <a:spLocks/>
        </xdr:cNvSpPr>
      </xdr:nvSpPr>
      <xdr:spPr>
        <a:xfrm>
          <a:off x="3924300" y="1743075"/>
          <a:ext cx="209550" cy="971550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5</xdr:row>
      <xdr:rowOff>9525</xdr:rowOff>
    </xdr:from>
    <xdr:to>
      <xdr:col>6</xdr:col>
      <xdr:colOff>619125</xdr:colOff>
      <xdr:row>6</xdr:row>
      <xdr:rowOff>0</xdr:rowOff>
    </xdr:to>
    <xdr:sp>
      <xdr:nvSpPr>
        <xdr:cNvPr id="19" name="AutoShape 67"/>
        <xdr:cNvSpPr>
          <a:spLocks/>
        </xdr:cNvSpPr>
      </xdr:nvSpPr>
      <xdr:spPr>
        <a:xfrm>
          <a:off x="4171950" y="904875"/>
          <a:ext cx="247650" cy="352425"/>
        </a:xfrm>
        <a:prstGeom prst="homePlate">
          <a:avLst>
            <a:gd name="adj" fmla="val -1851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7</xdr:row>
      <xdr:rowOff>9525</xdr:rowOff>
    </xdr:from>
    <xdr:to>
      <xdr:col>6</xdr:col>
      <xdr:colOff>619125</xdr:colOff>
      <xdr:row>8</xdr:row>
      <xdr:rowOff>0</xdr:rowOff>
    </xdr:to>
    <xdr:sp>
      <xdr:nvSpPr>
        <xdr:cNvPr id="20" name="AutoShape 68"/>
        <xdr:cNvSpPr>
          <a:spLocks/>
        </xdr:cNvSpPr>
      </xdr:nvSpPr>
      <xdr:spPr>
        <a:xfrm flipH="1">
          <a:off x="4171950" y="1628775"/>
          <a:ext cx="247650" cy="352425"/>
        </a:xfrm>
        <a:prstGeom prst="homePlate">
          <a:avLst>
            <a:gd name="adj" fmla="val -1851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11</xdr:row>
      <xdr:rowOff>9525</xdr:rowOff>
    </xdr:from>
    <xdr:to>
      <xdr:col>6</xdr:col>
      <xdr:colOff>619125</xdr:colOff>
      <xdr:row>12</xdr:row>
      <xdr:rowOff>0</xdr:rowOff>
    </xdr:to>
    <xdr:sp>
      <xdr:nvSpPr>
        <xdr:cNvPr id="21" name="AutoShape 69"/>
        <xdr:cNvSpPr>
          <a:spLocks/>
        </xdr:cNvSpPr>
      </xdr:nvSpPr>
      <xdr:spPr>
        <a:xfrm flipH="1">
          <a:off x="4171950" y="3076575"/>
          <a:ext cx="247650" cy="352425"/>
        </a:xfrm>
        <a:prstGeom prst="homePlate">
          <a:avLst>
            <a:gd name="adj" fmla="val -1851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15</xdr:row>
      <xdr:rowOff>9525</xdr:rowOff>
    </xdr:from>
    <xdr:to>
      <xdr:col>6</xdr:col>
      <xdr:colOff>619125</xdr:colOff>
      <xdr:row>16</xdr:row>
      <xdr:rowOff>0</xdr:rowOff>
    </xdr:to>
    <xdr:sp>
      <xdr:nvSpPr>
        <xdr:cNvPr id="22" name="AutoShape 70"/>
        <xdr:cNvSpPr>
          <a:spLocks/>
        </xdr:cNvSpPr>
      </xdr:nvSpPr>
      <xdr:spPr>
        <a:xfrm flipH="1">
          <a:off x="4171950" y="4524375"/>
          <a:ext cx="247650" cy="352425"/>
        </a:xfrm>
        <a:prstGeom prst="homePlate">
          <a:avLst>
            <a:gd name="adj" fmla="val -1851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9</xdr:row>
      <xdr:rowOff>0</xdr:rowOff>
    </xdr:from>
    <xdr:to>
      <xdr:col>6</xdr:col>
      <xdr:colOff>628650</xdr:colOff>
      <xdr:row>9</xdr:row>
      <xdr:rowOff>352425</xdr:rowOff>
    </xdr:to>
    <xdr:sp>
      <xdr:nvSpPr>
        <xdr:cNvPr id="23" name="AutoShape 71"/>
        <xdr:cNvSpPr>
          <a:spLocks/>
        </xdr:cNvSpPr>
      </xdr:nvSpPr>
      <xdr:spPr>
        <a:xfrm>
          <a:off x="4171950" y="2343150"/>
          <a:ext cx="257175" cy="352425"/>
        </a:xfrm>
        <a:prstGeom prst="homePlate">
          <a:avLst>
            <a:gd name="adj" fmla="val -1851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13</xdr:row>
      <xdr:rowOff>0</xdr:rowOff>
    </xdr:from>
    <xdr:to>
      <xdr:col>6</xdr:col>
      <xdr:colOff>628650</xdr:colOff>
      <xdr:row>13</xdr:row>
      <xdr:rowOff>352425</xdr:rowOff>
    </xdr:to>
    <xdr:sp>
      <xdr:nvSpPr>
        <xdr:cNvPr id="24" name="AutoShape 72"/>
        <xdr:cNvSpPr>
          <a:spLocks/>
        </xdr:cNvSpPr>
      </xdr:nvSpPr>
      <xdr:spPr>
        <a:xfrm>
          <a:off x="4171950" y="3790950"/>
          <a:ext cx="257175" cy="352425"/>
        </a:xfrm>
        <a:prstGeom prst="homePlate">
          <a:avLst>
            <a:gd name="adj" fmla="val -1851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200025</xdr:rowOff>
    </xdr:from>
    <xdr:to>
      <xdr:col>1</xdr:col>
      <xdr:colOff>0</xdr:colOff>
      <xdr:row>10</xdr:row>
      <xdr:rowOff>0</xdr:rowOff>
    </xdr:to>
    <xdr:sp>
      <xdr:nvSpPr>
        <xdr:cNvPr id="25" name="Rectangle 74"/>
        <xdr:cNvSpPr>
          <a:spLocks/>
        </xdr:cNvSpPr>
      </xdr:nvSpPr>
      <xdr:spPr>
        <a:xfrm>
          <a:off x="0" y="2543175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190500</xdr:colOff>
      <xdr:row>18</xdr:row>
      <xdr:rowOff>28575</xdr:rowOff>
    </xdr:from>
    <xdr:to>
      <xdr:col>22</xdr:col>
      <xdr:colOff>85725</xdr:colOff>
      <xdr:row>21</xdr:row>
      <xdr:rowOff>0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629275"/>
          <a:ext cx="4095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9525</xdr:colOff>
      <xdr:row>10</xdr:row>
      <xdr:rowOff>238125</xdr:rowOff>
    </xdr:from>
    <xdr:to>
      <xdr:col>20</xdr:col>
      <xdr:colOff>152400</xdr:colOff>
      <xdr:row>10</xdr:row>
      <xdr:rowOff>238125</xdr:rowOff>
    </xdr:to>
    <xdr:sp>
      <xdr:nvSpPr>
        <xdr:cNvPr id="27" name="Line 78"/>
        <xdr:cNvSpPr>
          <a:spLocks/>
        </xdr:cNvSpPr>
      </xdr:nvSpPr>
      <xdr:spPr>
        <a:xfrm>
          <a:off x="9448800" y="294322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238125</xdr:rowOff>
    </xdr:from>
    <xdr:to>
      <xdr:col>20</xdr:col>
      <xdr:colOff>152400</xdr:colOff>
      <xdr:row>12</xdr:row>
      <xdr:rowOff>238125</xdr:rowOff>
    </xdr:to>
    <xdr:sp>
      <xdr:nvSpPr>
        <xdr:cNvPr id="28" name="Line 79"/>
        <xdr:cNvSpPr>
          <a:spLocks/>
        </xdr:cNvSpPr>
      </xdr:nvSpPr>
      <xdr:spPr>
        <a:xfrm flipV="1">
          <a:off x="9448800" y="366712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10</xdr:row>
      <xdr:rowOff>238125</xdr:rowOff>
    </xdr:from>
    <xdr:to>
      <xdr:col>20</xdr:col>
      <xdr:colOff>152400</xdr:colOff>
      <xdr:row>10</xdr:row>
      <xdr:rowOff>238125</xdr:rowOff>
    </xdr:to>
    <xdr:sp>
      <xdr:nvSpPr>
        <xdr:cNvPr id="29" name="Line 98"/>
        <xdr:cNvSpPr>
          <a:spLocks/>
        </xdr:cNvSpPr>
      </xdr:nvSpPr>
      <xdr:spPr>
        <a:xfrm>
          <a:off x="9448800" y="294322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238125</xdr:rowOff>
    </xdr:from>
    <xdr:to>
      <xdr:col>20</xdr:col>
      <xdr:colOff>152400</xdr:colOff>
      <xdr:row>12</xdr:row>
      <xdr:rowOff>238125</xdr:rowOff>
    </xdr:to>
    <xdr:sp>
      <xdr:nvSpPr>
        <xdr:cNvPr id="30" name="Line 99"/>
        <xdr:cNvSpPr>
          <a:spLocks/>
        </xdr:cNvSpPr>
      </xdr:nvSpPr>
      <xdr:spPr>
        <a:xfrm flipV="1">
          <a:off x="9448800" y="366712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66675</xdr:rowOff>
    </xdr:from>
    <xdr:to>
      <xdr:col>2</xdr:col>
      <xdr:colOff>304800</xdr:colOff>
      <xdr:row>63</xdr:row>
      <xdr:rowOff>38100</xdr:rowOff>
    </xdr:to>
    <xdr:sp>
      <xdr:nvSpPr>
        <xdr:cNvPr id="31" name="Rectangle 537"/>
        <xdr:cNvSpPr>
          <a:spLocks/>
        </xdr:cNvSpPr>
      </xdr:nvSpPr>
      <xdr:spPr>
        <a:xfrm>
          <a:off x="47625" y="12296775"/>
          <a:ext cx="10001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12</xdr:row>
      <xdr:rowOff>257175</xdr:rowOff>
    </xdr:from>
    <xdr:to>
      <xdr:col>11</xdr:col>
      <xdr:colOff>28575</xdr:colOff>
      <xdr:row>16</xdr:row>
      <xdr:rowOff>9525</xdr:rowOff>
    </xdr:to>
    <xdr:sp>
      <xdr:nvSpPr>
        <xdr:cNvPr id="32" name="Rectangle 542"/>
        <xdr:cNvSpPr>
          <a:spLocks/>
        </xdr:cNvSpPr>
      </xdr:nvSpPr>
      <xdr:spPr>
        <a:xfrm>
          <a:off x="6896100" y="3686175"/>
          <a:ext cx="4857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142875</xdr:colOff>
      <xdr:row>13</xdr:row>
      <xdr:rowOff>9525</xdr:rowOff>
    </xdr:from>
    <xdr:to>
      <xdr:col>9</xdr:col>
      <xdr:colOff>333375</xdr:colOff>
      <xdr:row>15</xdr:row>
      <xdr:rowOff>276225</xdr:rowOff>
    </xdr:to>
    <xdr:sp>
      <xdr:nvSpPr>
        <xdr:cNvPr id="33" name="Rectangle 545"/>
        <xdr:cNvSpPr>
          <a:spLocks/>
        </xdr:cNvSpPr>
      </xdr:nvSpPr>
      <xdr:spPr>
        <a:xfrm>
          <a:off x="7010400" y="3800475"/>
          <a:ext cx="190500" cy="990600"/>
        </a:xfrm>
        <a:prstGeom prst="round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23</xdr:col>
      <xdr:colOff>85725</xdr:colOff>
      <xdr:row>18</xdr:row>
      <xdr:rowOff>38100</xdr:rowOff>
    </xdr:to>
    <xdr:sp>
      <xdr:nvSpPr>
        <xdr:cNvPr id="34" name="Rectangle 101"/>
        <xdr:cNvSpPr>
          <a:spLocks/>
        </xdr:cNvSpPr>
      </xdr:nvSpPr>
      <xdr:spPr>
        <a:xfrm>
          <a:off x="28575" y="2733675"/>
          <a:ext cx="1060132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Z33"/>
  <sheetViews>
    <sheetView showGridLines="0" showRowColHeaders="0" tabSelected="1" workbookViewId="0" topLeftCell="A3">
      <selection activeCell="C5" sqref="C5"/>
    </sheetView>
  </sheetViews>
  <sheetFormatPr defaultColWidth="11.5546875" defaultRowHeight="15"/>
  <cols>
    <col min="1" max="1" width="2.3359375" style="0" customWidth="1"/>
    <col min="2" max="2" width="6.3359375" style="0" customWidth="1"/>
    <col min="3" max="3" width="5.6640625" style="0" customWidth="1"/>
    <col min="4" max="4" width="1.99609375" style="0" customWidth="1"/>
    <col min="5" max="5" width="3.3359375" style="0" customWidth="1"/>
    <col min="6" max="6" width="24.6640625" style="0" customWidth="1"/>
    <col min="7" max="7" width="7.5546875" style="0" customWidth="1"/>
    <col min="8" max="8" width="3.3359375" style="0" customWidth="1"/>
    <col min="9" max="9" width="24.88671875" style="0" customWidth="1"/>
    <col min="10" max="10" width="5.6640625" style="0" customWidth="1"/>
    <col min="11" max="11" width="5.6640625" style="48" hidden="1" customWidth="1"/>
    <col min="12" max="12" width="0.55078125" style="0" customWidth="1"/>
    <col min="13" max="13" width="5.3359375" style="0" customWidth="1"/>
    <col min="14" max="14" width="0.55078125" style="0" customWidth="1"/>
    <col min="15" max="15" width="0.44140625" style="0" hidden="1" customWidth="1"/>
    <col min="16" max="16" width="5.6640625" style="44" hidden="1" customWidth="1"/>
    <col min="17" max="17" width="0.44140625" style="13" hidden="1" customWidth="1"/>
    <col min="18" max="18" width="5.3359375" style="0" customWidth="1"/>
    <col min="19" max="19" width="0.88671875" style="0" customWidth="1"/>
    <col min="20" max="20" width="11.6640625" style="0" bestFit="1" customWidth="1"/>
    <col min="21" max="21" width="5.6640625" style="0" customWidth="1"/>
    <col min="22" max="22" width="0.3359375" style="0" customWidth="1"/>
    <col min="23" max="23" width="6.88671875" style="0" bestFit="1" customWidth="1"/>
    <col min="24" max="24" width="0.9921875" style="0" customWidth="1"/>
    <col min="25" max="25" width="12.99609375" style="58" hidden="1" customWidth="1"/>
    <col min="26" max="26" width="12.99609375" style="0" hidden="1" customWidth="1"/>
  </cols>
  <sheetData>
    <row r="1" spans="9:11" ht="18" customHeight="1" hidden="1">
      <c r="I1" s="68"/>
      <c r="K1" s="44" t="b">
        <v>0</v>
      </c>
    </row>
    <row r="2" ht="8.25" customHeight="1" hidden="1">
      <c r="K2" s="44" t="b">
        <v>0</v>
      </c>
    </row>
    <row r="3" spans="3:25" ht="13.5" customHeight="1">
      <c r="C3" s="55" t="s">
        <v>38</v>
      </c>
      <c r="G3" s="51" t="s">
        <v>24</v>
      </c>
      <c r="J3" s="51" t="s">
        <v>24</v>
      </c>
      <c r="K3" s="44"/>
      <c r="N3" s="9"/>
      <c r="O3" s="9"/>
      <c r="P3" s="49"/>
      <c r="Q3" s="22"/>
      <c r="T3" s="55" t="s">
        <v>39</v>
      </c>
      <c r="U3" s="30"/>
      <c r="Y3" s="62" t="str">
        <f>"avec TVA "&amp;C28&amp;" %"</f>
        <v>avec TVA 8 %</v>
      </c>
    </row>
    <row r="4" spans="2:26" ht="28.5" customHeight="1">
      <c r="B4" s="18" t="s">
        <v>1</v>
      </c>
      <c r="C4" s="54"/>
      <c r="D4" s="12"/>
      <c r="E4" s="5"/>
      <c r="F4" s="5" t="s">
        <v>0</v>
      </c>
      <c r="H4" s="2"/>
      <c r="I4" s="2"/>
      <c r="K4" s="45">
        <v>2</v>
      </c>
      <c r="M4" s="71">
        <f>IF(K4=2,100,100+C5)</f>
        <v>100</v>
      </c>
      <c r="N4" s="72"/>
      <c r="O4" s="72"/>
      <c r="P4" s="73"/>
      <c r="Q4" s="74"/>
      <c r="R4" s="72"/>
      <c r="T4" s="67"/>
      <c r="U4" s="69">
        <f>IF(K1=TRUE,IF(T4&gt;0,T18/T4,"Pas de PAB !"),"")</f>
      </c>
      <c r="W4" s="33" t="s">
        <v>1</v>
      </c>
      <c r="X4" s="13"/>
      <c r="Y4" s="59">
        <f>ROUND(T4*B29*2,1)/2</f>
        <v>0</v>
      </c>
      <c r="Z4" s="57" t="s">
        <v>40</v>
      </c>
    </row>
    <row r="5" spans="2:26" ht="28.5" customHeight="1">
      <c r="B5" s="20" t="s">
        <v>32</v>
      </c>
      <c r="C5" s="24"/>
      <c r="D5" s="26" t="s">
        <v>23</v>
      </c>
      <c r="E5" s="6" t="s">
        <v>3</v>
      </c>
      <c r="F5" s="7" t="s">
        <v>2</v>
      </c>
      <c r="H5" s="3"/>
      <c r="I5" s="2"/>
      <c r="J5" s="9"/>
      <c r="K5" s="46"/>
      <c r="M5" s="75">
        <f>C5</f>
        <v>0</v>
      </c>
      <c r="N5" s="72"/>
      <c r="O5" s="72"/>
      <c r="P5" s="73"/>
      <c r="Q5" s="74"/>
      <c r="R5" s="72"/>
      <c r="T5" s="15"/>
      <c r="U5" s="31"/>
      <c r="W5" s="34" t="s">
        <v>32</v>
      </c>
      <c r="Y5" s="61">
        <f>Y4-Y6</f>
        <v>0</v>
      </c>
      <c r="Z5" s="57"/>
    </row>
    <row r="6" spans="2:26" ht="28.5" customHeight="1">
      <c r="B6" s="10" t="s">
        <v>25</v>
      </c>
      <c r="C6" s="54"/>
      <c r="D6" s="27"/>
      <c r="E6" s="4" t="s">
        <v>4</v>
      </c>
      <c r="F6" s="5" t="s">
        <v>5</v>
      </c>
      <c r="G6" s="17"/>
      <c r="H6" s="39"/>
      <c r="I6" s="40" t="s">
        <v>5</v>
      </c>
      <c r="K6" s="46"/>
      <c r="M6" s="76">
        <f>IF(K4=2,100-C5,100)</f>
        <v>100</v>
      </c>
      <c r="N6" s="72"/>
      <c r="O6" s="72"/>
      <c r="P6" s="77">
        <v>2</v>
      </c>
      <c r="Q6" s="74"/>
      <c r="R6" s="78">
        <f>IF(P6=2,100,100+C7)</f>
        <v>100</v>
      </c>
      <c r="T6" s="14"/>
      <c r="U6" s="31"/>
      <c r="W6" s="35" t="s">
        <v>25</v>
      </c>
      <c r="Y6" s="59">
        <f>ROUND(Y4/M4*M6*2,1)/2</f>
        <v>0</v>
      </c>
      <c r="Z6" s="57"/>
    </row>
    <row r="7" spans="2:26" ht="28.5" customHeight="1">
      <c r="B7" s="20" t="s">
        <v>27</v>
      </c>
      <c r="C7" s="24"/>
      <c r="D7" s="26" t="s">
        <v>23</v>
      </c>
      <c r="G7" s="11"/>
      <c r="H7" s="41" t="s">
        <v>6</v>
      </c>
      <c r="I7" s="42" t="s">
        <v>7</v>
      </c>
      <c r="K7" s="46"/>
      <c r="M7" s="72"/>
      <c r="N7" s="72"/>
      <c r="O7" s="72"/>
      <c r="P7" s="73"/>
      <c r="Q7" s="74"/>
      <c r="R7" s="79">
        <f>C7</f>
        <v>0</v>
      </c>
      <c r="T7" s="15"/>
      <c r="U7" s="31"/>
      <c r="W7" s="34" t="s">
        <v>27</v>
      </c>
      <c r="Y7" s="61">
        <f>Y6-Y8</f>
        <v>0</v>
      </c>
      <c r="Z7" s="57"/>
    </row>
    <row r="8" spans="2:26" ht="28.5" customHeight="1">
      <c r="B8" s="18" t="s">
        <v>9</v>
      </c>
      <c r="C8" s="52"/>
      <c r="D8" s="27"/>
      <c r="E8" s="4"/>
      <c r="F8" s="5" t="s">
        <v>8</v>
      </c>
      <c r="G8" s="17"/>
      <c r="H8" s="39" t="s">
        <v>4</v>
      </c>
      <c r="I8" s="40" t="s">
        <v>8</v>
      </c>
      <c r="K8" s="45">
        <v>2</v>
      </c>
      <c r="M8" s="71">
        <f>IF(K8=2,100,100-C9)</f>
        <v>100</v>
      </c>
      <c r="N8" s="72"/>
      <c r="O8" s="72"/>
      <c r="P8" s="73"/>
      <c r="Q8" s="74"/>
      <c r="R8" s="80">
        <f>IF(P6=2,100-C7,100)</f>
        <v>100</v>
      </c>
      <c r="T8" s="14"/>
      <c r="U8" s="31"/>
      <c r="W8" s="36" t="s">
        <v>9</v>
      </c>
      <c r="Y8" s="59">
        <f>ROUND(Y6/R6*R8*2,1)/2</f>
        <v>0</v>
      </c>
      <c r="Z8" s="57"/>
    </row>
    <row r="9" spans="2:26" ht="28.5" customHeight="1">
      <c r="B9" s="20" t="s">
        <v>28</v>
      </c>
      <c r="C9" s="24"/>
      <c r="D9" s="26" t="s">
        <v>23</v>
      </c>
      <c r="E9" s="6" t="s">
        <v>10</v>
      </c>
      <c r="F9" s="7" t="s">
        <v>11</v>
      </c>
      <c r="H9" s="3"/>
      <c r="I9" s="2"/>
      <c r="K9" s="46"/>
      <c r="M9" s="75">
        <f>C9</f>
        <v>0</v>
      </c>
      <c r="N9" s="72"/>
      <c r="O9" s="72"/>
      <c r="P9" s="73"/>
      <c r="Q9" s="74"/>
      <c r="R9" s="72"/>
      <c r="T9" s="15"/>
      <c r="U9" s="31"/>
      <c r="W9" s="34" t="s">
        <v>28</v>
      </c>
      <c r="Y9" s="61">
        <f>Y10-Y8</f>
        <v>0</v>
      </c>
      <c r="Z9" s="57" t="s">
        <v>40</v>
      </c>
    </row>
    <row r="10" spans="2:26" ht="28.5" customHeight="1">
      <c r="B10" s="18" t="s">
        <v>13</v>
      </c>
      <c r="C10" s="52"/>
      <c r="D10" s="27"/>
      <c r="E10" s="4" t="s">
        <v>4</v>
      </c>
      <c r="F10" s="5" t="s">
        <v>12</v>
      </c>
      <c r="G10" s="17"/>
      <c r="H10" s="39"/>
      <c r="I10" s="40" t="s">
        <v>12</v>
      </c>
      <c r="K10" s="46"/>
      <c r="M10" s="76">
        <f>IF(K8=2,100+C9,100)</f>
        <v>100</v>
      </c>
      <c r="N10" s="72"/>
      <c r="O10" s="72"/>
      <c r="P10" s="77">
        <v>2</v>
      </c>
      <c r="Q10" s="74"/>
      <c r="R10" s="78">
        <f>IF(P10=2,100,100-C11)</f>
        <v>100</v>
      </c>
      <c r="T10" s="14"/>
      <c r="U10" s="31"/>
      <c r="W10" s="36" t="s">
        <v>13</v>
      </c>
      <c r="Y10" s="59">
        <f>ROUND(Y8/M8*M10*2,1)/2</f>
        <v>0</v>
      </c>
      <c r="Z10" s="57"/>
    </row>
    <row r="11" spans="1:26" ht="28.5" customHeight="1">
      <c r="A11" s="86" t="s">
        <v>35</v>
      </c>
      <c r="B11" s="21" t="s">
        <v>29</v>
      </c>
      <c r="C11" s="25"/>
      <c r="D11" s="28" t="s">
        <v>23</v>
      </c>
      <c r="H11" s="41" t="s">
        <v>10</v>
      </c>
      <c r="I11" s="42" t="s">
        <v>14</v>
      </c>
      <c r="K11" s="46"/>
      <c r="M11" s="72"/>
      <c r="N11" s="72"/>
      <c r="O11" s="72"/>
      <c r="P11" s="73"/>
      <c r="Q11" s="74"/>
      <c r="R11" s="79">
        <f>C11</f>
        <v>0</v>
      </c>
      <c r="T11" s="15"/>
      <c r="U11" s="88" t="s">
        <v>37</v>
      </c>
      <c r="W11" s="82" t="s">
        <v>29</v>
      </c>
      <c r="Y11" s="59"/>
      <c r="Z11" s="57"/>
    </row>
    <row r="12" spans="1:26" ht="28.5" customHeight="1">
      <c r="A12" s="86"/>
      <c r="B12" s="16" t="s">
        <v>16</v>
      </c>
      <c r="C12" s="53"/>
      <c r="D12" s="29"/>
      <c r="E12" s="8"/>
      <c r="F12" s="5" t="s">
        <v>15</v>
      </c>
      <c r="G12" s="17"/>
      <c r="H12" s="39" t="s">
        <v>4</v>
      </c>
      <c r="I12" s="40" t="s">
        <v>15</v>
      </c>
      <c r="K12" s="45">
        <v>2</v>
      </c>
      <c r="M12" s="71">
        <f>IF(K12=2,100,100-C13)</f>
        <v>100</v>
      </c>
      <c r="N12" s="72"/>
      <c r="O12" s="72"/>
      <c r="P12" s="73"/>
      <c r="Q12" s="74"/>
      <c r="R12" s="80">
        <f>IF(P10=2,100+C11,100)</f>
        <v>100</v>
      </c>
      <c r="T12" s="14"/>
      <c r="U12" s="88"/>
      <c r="W12" s="37" t="s">
        <v>16</v>
      </c>
      <c r="Y12" s="59"/>
      <c r="Z12" s="57"/>
    </row>
    <row r="13" spans="1:26" ht="28.5" customHeight="1">
      <c r="A13" s="86"/>
      <c r="B13" s="21" t="s">
        <v>30</v>
      </c>
      <c r="C13" s="25"/>
      <c r="D13" s="28" t="s">
        <v>23</v>
      </c>
      <c r="E13" s="6" t="s">
        <v>10</v>
      </c>
      <c r="F13" s="7" t="s">
        <v>17</v>
      </c>
      <c r="I13" s="81" t="str">
        <f>"Marge brut = "&amp;T11+T13</f>
        <v>Marge brut = 0</v>
      </c>
      <c r="K13" s="46"/>
      <c r="M13" s="75">
        <f>C13</f>
        <v>0</v>
      </c>
      <c r="N13" s="72"/>
      <c r="O13" s="72"/>
      <c r="P13" s="73"/>
      <c r="Q13" s="74"/>
      <c r="R13" s="72"/>
      <c r="T13" s="15"/>
      <c r="U13" s="88"/>
      <c r="W13" s="82" t="s">
        <v>30</v>
      </c>
      <c r="Y13" s="59"/>
      <c r="Z13" s="57"/>
    </row>
    <row r="14" spans="2:26" ht="28.5" customHeight="1">
      <c r="B14" s="18" t="s">
        <v>19</v>
      </c>
      <c r="C14" s="52"/>
      <c r="D14" s="27"/>
      <c r="E14" s="4" t="s">
        <v>4</v>
      </c>
      <c r="F14" s="5" t="s">
        <v>18</v>
      </c>
      <c r="G14" s="17"/>
      <c r="H14" s="43"/>
      <c r="I14" s="40" t="s">
        <v>18</v>
      </c>
      <c r="K14" s="46"/>
      <c r="M14" s="76">
        <f>IF(K12=2,100+C13,100)</f>
        <v>100</v>
      </c>
      <c r="N14" s="72"/>
      <c r="O14" s="72"/>
      <c r="P14" s="77">
        <v>1</v>
      </c>
      <c r="Q14" s="74"/>
      <c r="R14" s="78">
        <f>IF(P14=2,100,100-C15)</f>
        <v>100</v>
      </c>
      <c r="T14" s="14"/>
      <c r="U14" s="31" t="s">
        <v>36</v>
      </c>
      <c r="W14" s="36" t="s">
        <v>19</v>
      </c>
      <c r="Y14" s="59">
        <f>ROUND(T14*B29*2,1)/2</f>
        <v>0</v>
      </c>
      <c r="Z14" s="57" t="s">
        <v>40</v>
      </c>
    </row>
    <row r="15" spans="1:26" ht="28.5" customHeight="1">
      <c r="A15" s="87" t="s">
        <v>34</v>
      </c>
      <c r="B15" s="20" t="s">
        <v>33</v>
      </c>
      <c r="C15" s="24"/>
      <c r="D15" s="26" t="s">
        <v>23</v>
      </c>
      <c r="H15" s="41" t="s">
        <v>10</v>
      </c>
      <c r="I15" s="42" t="s">
        <v>7</v>
      </c>
      <c r="K15" s="46"/>
      <c r="M15" s="72"/>
      <c r="N15" s="72"/>
      <c r="O15" s="72"/>
      <c r="P15" s="73"/>
      <c r="Q15" s="74"/>
      <c r="R15" s="79">
        <f>C15</f>
        <v>0</v>
      </c>
      <c r="T15" s="15"/>
      <c r="U15" s="31"/>
      <c r="W15" s="34" t="s">
        <v>33</v>
      </c>
      <c r="Y15" s="61">
        <f>Y16-Y14</f>
        <v>0</v>
      </c>
      <c r="Z15" s="57"/>
    </row>
    <row r="16" spans="1:26" ht="28.5" customHeight="1">
      <c r="A16" s="87"/>
      <c r="B16" s="10" t="s">
        <v>26</v>
      </c>
      <c r="C16" s="52"/>
      <c r="D16" s="27"/>
      <c r="E16" s="8"/>
      <c r="F16" s="5" t="s">
        <v>20</v>
      </c>
      <c r="G16" s="17"/>
      <c r="H16" s="39" t="s">
        <v>4</v>
      </c>
      <c r="I16" s="40" t="s">
        <v>20</v>
      </c>
      <c r="K16" s="45">
        <v>1</v>
      </c>
      <c r="M16" s="71">
        <f>IF(K16=2,100,100-C17)</f>
        <v>100</v>
      </c>
      <c r="N16" s="72"/>
      <c r="O16" s="72"/>
      <c r="P16" s="73"/>
      <c r="Q16" s="74"/>
      <c r="R16" s="80">
        <f>IF(P14=2,100+C15,100)</f>
        <v>100</v>
      </c>
      <c r="T16" s="14"/>
      <c r="U16" s="31"/>
      <c r="W16" s="35" t="s">
        <v>26</v>
      </c>
      <c r="Y16" s="59">
        <f>ROUND(Y14/R14*R16*2,1)/2</f>
        <v>0</v>
      </c>
      <c r="Z16" s="57"/>
    </row>
    <row r="17" spans="1:26" ht="28.5" customHeight="1">
      <c r="A17" s="87"/>
      <c r="B17" s="20" t="s">
        <v>31</v>
      </c>
      <c r="C17" s="24"/>
      <c r="D17" s="26" t="s">
        <v>23</v>
      </c>
      <c r="E17" s="6" t="s">
        <v>10</v>
      </c>
      <c r="F17" s="7" t="s">
        <v>2</v>
      </c>
      <c r="K17" s="46"/>
      <c r="M17" s="75">
        <f>C17</f>
        <v>0</v>
      </c>
      <c r="N17" s="72"/>
      <c r="O17" s="72"/>
      <c r="P17" s="73"/>
      <c r="Q17" s="74"/>
      <c r="R17" s="72"/>
      <c r="T17" s="15"/>
      <c r="U17" s="31"/>
      <c r="W17" s="34" t="s">
        <v>31</v>
      </c>
      <c r="Y17" s="61">
        <f>Y18-Y16</f>
        <v>0</v>
      </c>
      <c r="Z17" s="57"/>
    </row>
    <row r="18" spans="2:26" ht="28.5" customHeight="1">
      <c r="B18" s="19" t="s">
        <v>22</v>
      </c>
      <c r="C18" s="52"/>
      <c r="D18" s="27"/>
      <c r="E18" s="4" t="s">
        <v>4</v>
      </c>
      <c r="F18" s="5" t="s">
        <v>21</v>
      </c>
      <c r="H18" s="89"/>
      <c r="I18" s="89"/>
      <c r="K18" s="47"/>
      <c r="M18" s="76">
        <f>IF(K16=2,100+C17,100)</f>
        <v>100</v>
      </c>
      <c r="N18" s="72"/>
      <c r="O18" s="72"/>
      <c r="P18" s="73"/>
      <c r="Q18" s="74"/>
      <c r="R18" s="72"/>
      <c r="T18" s="14"/>
      <c r="U18" s="69">
        <f>IF(K1=TRUE,IF(T18&gt;0,T4/T18,"Pas de PVB !"),"")</f>
      </c>
      <c r="W18" s="38" t="s">
        <v>22</v>
      </c>
      <c r="Y18" s="60">
        <f>ROUND(Y16/M16*M18*2,1)/2</f>
        <v>0</v>
      </c>
      <c r="Z18" s="57" t="s">
        <v>40</v>
      </c>
    </row>
    <row r="19" spans="3:11" ht="8.25" customHeight="1">
      <c r="C19" s="23"/>
      <c r="H19" s="1"/>
      <c r="K19" s="44"/>
    </row>
    <row r="20" spans="3:8" ht="3" customHeight="1">
      <c r="C20" s="23"/>
      <c r="H20" s="1"/>
    </row>
    <row r="21" spans="2:8" ht="15">
      <c r="B21" s="85" t="s">
        <v>43</v>
      </c>
      <c r="C21" s="85"/>
      <c r="H21" s="1"/>
    </row>
    <row r="22" spans="8:26" ht="15">
      <c r="H22" s="1"/>
      <c r="Y22" s="58">
        <f>Y10-T10</f>
        <v>0</v>
      </c>
      <c r="Z22" t="s">
        <v>41</v>
      </c>
    </row>
    <row r="23" spans="2:26" ht="15">
      <c r="B23" s="32" t="b">
        <v>0</v>
      </c>
      <c r="H23" s="1"/>
      <c r="Y23" s="63">
        <f>Y14-T14</f>
        <v>0</v>
      </c>
      <c r="Z23" t="s">
        <v>42</v>
      </c>
    </row>
    <row r="24" spans="8:11" ht="0.75" customHeight="1">
      <c r="H24" s="1"/>
      <c r="K24" s="44" t="b">
        <v>0</v>
      </c>
    </row>
    <row r="25" spans="2:8" ht="15">
      <c r="B25" s="13" t="b">
        <v>0</v>
      </c>
      <c r="G25" s="50"/>
      <c r="H25" s="1"/>
    </row>
    <row r="26" spans="2:11" ht="15">
      <c r="B26" s="56" t="b">
        <v>0</v>
      </c>
      <c r="G26" s="50"/>
      <c r="H26" s="1"/>
      <c r="K26" s="44">
        <v>0</v>
      </c>
    </row>
    <row r="27" spans="2:7" ht="15">
      <c r="B27" s="56" t="b">
        <v>0</v>
      </c>
      <c r="G27" s="50"/>
    </row>
    <row r="28" spans="2:7" ht="15">
      <c r="B28" s="64" t="s">
        <v>44</v>
      </c>
      <c r="C28" s="65">
        <v>8</v>
      </c>
      <c r="D28" s="66" t="s">
        <v>23</v>
      </c>
      <c r="G28" s="50"/>
    </row>
    <row r="29" spans="2:5" ht="15">
      <c r="B29" s="70">
        <f>(100+C28)/100</f>
        <v>1.08</v>
      </c>
      <c r="E29" s="57"/>
    </row>
    <row r="30" ht="15">
      <c r="G30" s="50"/>
    </row>
    <row r="31" ht="15">
      <c r="G31" s="50"/>
    </row>
    <row r="33" spans="2:6" ht="15">
      <c r="B33" s="84" t="s">
        <v>45</v>
      </c>
      <c r="C33" s="83"/>
      <c r="D33" s="83"/>
      <c r="E33" s="83"/>
      <c r="F33" s="83"/>
    </row>
  </sheetData>
  <sheetProtection sheet="1" objects="1" scenarios="1"/>
  <mergeCells count="5">
    <mergeCell ref="B21:C21"/>
    <mergeCell ref="A11:A13"/>
    <mergeCell ref="A15:A17"/>
    <mergeCell ref="U11:U13"/>
    <mergeCell ref="H18:I18"/>
  </mergeCells>
  <conditionalFormatting sqref="T5 T7 T11 T13 T9 T17 T15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Peguiron</cp:lastModifiedBy>
  <dcterms:created xsi:type="dcterms:W3CDTF">2002-11-04T21:54:57Z</dcterms:created>
  <dcterms:modified xsi:type="dcterms:W3CDTF">2011-05-09T22:18:38Z</dcterms:modified>
  <cp:category/>
  <cp:version/>
  <cp:contentType/>
  <cp:contentStatus/>
</cp:coreProperties>
</file>