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335" yWindow="65521" windowWidth="16620" windowHeight="13155" activeTab="0"/>
  </bookViews>
  <sheets>
    <sheet name="Grand-livre" sheetId="1" r:id="rId1"/>
    <sheet name="Libellés" sheetId="2" r:id="rId2"/>
    <sheet name="Renseignements" sheetId="3" r:id="rId3"/>
    <sheet name="Plan comptable" sheetId="4" r:id="rId4"/>
  </sheets>
  <definedNames>
    <definedName name="Plancompta">'Plan comptable'!$B$3:$E$150</definedName>
    <definedName name="table" localSheetId="2">'Renseignements'!$AE$7:$AH$61</definedName>
    <definedName name="table">'Grand-livre'!$BD$5:$BG$109</definedName>
  </definedNames>
  <calcPr fullCalcOnLoad="1"/>
</workbook>
</file>

<file path=xl/comments1.xml><?xml version="1.0" encoding="utf-8"?>
<comments xmlns="http://schemas.openxmlformats.org/spreadsheetml/2006/main">
  <authors>
    <author>P?guiron</author>
  </authors>
  <commentList>
    <comment ref="J95" authorId="0">
      <text>
        <r>
          <rPr>
            <b/>
            <sz val="8"/>
            <rFont val="Tahoma"/>
            <family val="0"/>
          </rPr>
          <t xml:space="preserve">Remettre les titres :
</t>
        </r>
        <r>
          <rPr>
            <sz val="8"/>
            <rFont val="Tahoma"/>
            <family val="2"/>
          </rPr>
          <t>Ce bouton reprogramme les cellules des titres des comptes dans le cas où elles auraient été remplacées par des titres entrés manuellement.</t>
        </r>
      </text>
    </comment>
    <comment ref="J97" authorId="0">
      <text>
        <r>
          <rPr>
            <b/>
            <sz val="8"/>
            <rFont val="Tahoma"/>
            <family val="0"/>
          </rPr>
          <t xml:space="preserve">Efface les écritures :
</t>
        </r>
        <r>
          <rPr>
            <sz val="8"/>
            <rFont val="Tahoma"/>
            <family val="2"/>
          </rPr>
          <t>Efface toutes les opérations du Grand-livre, pas seulement celles liées à un bouton.
Le bouton "Tout" ne fait que les macros delx.</t>
        </r>
        <r>
          <rPr>
            <sz val="8"/>
            <rFont val="Tahoma"/>
            <family val="0"/>
          </rPr>
          <t xml:space="preserve">
</t>
        </r>
      </text>
    </comment>
    <comment ref="J107" authorId="0">
      <text>
        <r>
          <rPr>
            <b/>
            <sz val="8"/>
            <rFont val="Tahoma"/>
            <family val="0"/>
          </rPr>
          <t xml:space="preserve">Tout effacer :
</t>
        </r>
        <r>
          <rPr>
            <sz val="8"/>
            <rFont val="Tahoma"/>
            <family val="2"/>
          </rPr>
          <t>Attention, ce bouton
efface tout ! 
No titres, no clôture et les opérations du GL.
Il est sécurisé. Pour effacer tout, il faut d'abort écrire oui à la place du non sous le bouton.</t>
        </r>
        <r>
          <rPr>
            <sz val="8"/>
            <rFont val="Tahoma"/>
            <family val="0"/>
          </rPr>
          <t xml:space="preserve">
</t>
        </r>
      </text>
    </comment>
    <comment ref="B113" authorId="0">
      <text>
        <r>
          <rPr>
            <b/>
            <sz val="8"/>
            <rFont val="Tahoma"/>
            <family val="0"/>
          </rPr>
          <t>Ce bouton ôte la protection de la feuille.</t>
        </r>
        <r>
          <rPr>
            <sz val="8"/>
            <rFont val="Tahoma"/>
            <family val="0"/>
          </rPr>
          <t xml:space="preserve">
</t>
        </r>
      </text>
    </comment>
    <comment ref="A110" authorId="0">
      <text>
        <r>
          <rPr>
            <b/>
            <sz val="8"/>
            <rFont val="Tahoma"/>
            <family val="0"/>
          </rPr>
          <t>Symboles :</t>
        </r>
        <r>
          <rPr>
            <sz val="8"/>
            <rFont val="Tahoma"/>
            <family val="2"/>
          </rPr>
          <t xml:space="preserve">
Les symboles ne se placent pas automatiquement.
Ils sont ici pour être copiés puis collés aux endroits souhaités.</t>
        </r>
        <r>
          <rPr>
            <sz val="8"/>
            <rFont val="Tahoma"/>
            <family val="0"/>
          </rPr>
          <t xml:space="preserve">
</t>
        </r>
      </text>
    </comment>
    <comment ref="B116" authorId="0">
      <text>
        <r>
          <rPr>
            <sz val="8"/>
            <rFont val="Tahoma"/>
            <family val="0"/>
          </rPr>
          <t>Zoom commandé par les petits hexagones roses.
Zoom 1 = zoom général par défaut
Zoom 2 = agrandissement voulu à
saisir à la main</t>
        </r>
      </text>
    </comment>
    <comment ref="Y1" authorId="0">
      <text>
        <r>
          <rPr>
            <b/>
            <sz val="8"/>
            <rFont val="Tahoma"/>
            <family val="0"/>
          </rPr>
          <t>Tout :</t>
        </r>
        <r>
          <rPr>
            <sz val="8"/>
            <rFont val="Tahoma"/>
            <family val="0"/>
          </rPr>
          <t xml:space="preserve">
Montre toutes les opérations jusqu'à celle indiquée dans le no de l'écriture en cours.
Si no vide (0), alors montre toutes les écritures.</t>
        </r>
      </text>
    </comment>
    <comment ref="B1" authorId="0">
      <text>
        <r>
          <rPr>
            <b/>
            <sz val="8"/>
            <rFont val="Tahoma"/>
            <family val="0"/>
          </rPr>
          <t xml:space="preserve">
Blitz :
L'éclair tire au sort une question.
Presser le bouton correspondant pour voir la solution.
</t>
        </r>
        <r>
          <rPr>
            <sz val="8"/>
            <rFont val="Tahoma"/>
            <family val="0"/>
          </rPr>
          <t xml:space="preserve">
</t>
        </r>
      </text>
    </comment>
    <comment ref="BJ1" authorId="0">
      <text>
        <r>
          <rPr>
            <sz val="8"/>
            <rFont val="Tahoma"/>
            <family val="0"/>
          </rPr>
          <t xml:space="preserve">Ajuste les colonnes en fonction des montants
</t>
        </r>
      </text>
    </comment>
    <comment ref="D113" authorId="0">
      <text>
        <r>
          <rPr>
            <b/>
            <sz val="8"/>
            <rFont val="Tahoma"/>
            <family val="0"/>
          </rPr>
          <t>Options :
En-têtes et quadrillage</t>
        </r>
        <r>
          <rPr>
            <sz val="8"/>
            <rFont val="Tahoma"/>
            <family val="0"/>
          </rPr>
          <t xml:space="preserve">
</t>
        </r>
      </text>
    </comment>
    <comment ref="J101" authorId="0">
      <text>
        <r>
          <rPr>
            <b/>
            <sz val="8"/>
            <rFont val="Tahoma"/>
            <family val="0"/>
          </rPr>
          <t xml:space="preserve">Plan comptable :
</t>
        </r>
        <r>
          <rPr>
            <b/>
            <sz val="8"/>
            <rFont val="Tahoma"/>
            <family val="2"/>
          </rPr>
          <t>V</t>
        </r>
        <r>
          <rPr>
            <sz val="8"/>
            <rFont val="Tahoma"/>
            <family val="2"/>
          </rPr>
          <t xml:space="preserve"> pour afficher une fenêtre avec la liste des comptes.
</t>
        </r>
        <r>
          <rPr>
            <b/>
            <sz val="8"/>
            <rFont val="Tahoma"/>
            <family val="2"/>
          </rPr>
          <t>Ctrl p</t>
        </r>
        <r>
          <rPr>
            <sz val="8"/>
            <rFont val="Tahoma"/>
            <family val="2"/>
          </rPr>
          <t xml:space="preserve"> pour consulter la liste occasionnellement</t>
        </r>
        <r>
          <rPr>
            <sz val="8"/>
            <rFont val="Tahoma"/>
            <family val="0"/>
          </rPr>
          <t xml:space="preserve">
.</t>
        </r>
      </text>
    </comment>
  </commentList>
</comments>
</file>

<file path=xl/sharedStrings.xml><?xml version="1.0" encoding="utf-8"?>
<sst xmlns="http://schemas.openxmlformats.org/spreadsheetml/2006/main" count="492" uniqueCount="208">
  <si>
    <t>Actif</t>
  </si>
  <si>
    <t>Passif</t>
  </si>
  <si>
    <t xml:space="preserve">B I L A N  final </t>
  </si>
  <si>
    <t xml:space="preserve">  </t>
  </si>
  <si>
    <t>table</t>
  </si>
  <si>
    <t>1000 Caisse</t>
  </si>
  <si>
    <t>1010 Poste</t>
  </si>
  <si>
    <t>2000 Fournisseurs</t>
  </si>
  <si>
    <t>9000 Résultat</t>
  </si>
  <si>
    <t>1)</t>
  </si>
  <si>
    <t>2)</t>
  </si>
  <si>
    <t>san</t>
  </si>
  <si>
    <t>3)</t>
  </si>
  <si>
    <t>4)</t>
  </si>
  <si>
    <t xml:space="preserve"> </t>
  </si>
  <si>
    <t>Caisse</t>
  </si>
  <si>
    <t>Poste</t>
  </si>
  <si>
    <t>Banque</t>
  </si>
  <si>
    <t>Effets à recevoir</t>
  </si>
  <si>
    <t>Titres</t>
  </si>
  <si>
    <t>Créance AFC</t>
  </si>
  <si>
    <t>Machines</t>
  </si>
  <si>
    <t>Véhicules</t>
  </si>
  <si>
    <t>Immeuble</t>
  </si>
  <si>
    <t>Dettes AVS</t>
  </si>
  <si>
    <t>Dettes LPP</t>
  </si>
  <si>
    <t>Dettes Caisse AF</t>
  </si>
  <si>
    <t>Capital</t>
  </si>
  <si>
    <t>Privé</t>
  </si>
  <si>
    <t>Ventes</t>
  </si>
  <si>
    <t>Pertes s/créances</t>
  </si>
  <si>
    <t>Achats march.</t>
  </si>
  <si>
    <t>Frais d'achats</t>
  </si>
  <si>
    <t>Salaires</t>
  </si>
  <si>
    <t>Charges sociales</t>
  </si>
  <si>
    <t>Loyer</t>
  </si>
  <si>
    <t>Entretien &amp; répar.</t>
  </si>
  <si>
    <t>Assurances</t>
  </si>
  <si>
    <t>Electricité</t>
  </si>
  <si>
    <t>Téléphones</t>
  </si>
  <si>
    <t>Frais informatique</t>
  </si>
  <si>
    <t>Publicité</t>
  </si>
  <si>
    <t>Intérêts-charges</t>
  </si>
  <si>
    <t>Intérêts-produits</t>
  </si>
  <si>
    <t>Amortissements</t>
  </si>
  <si>
    <t>Produits exception.</t>
  </si>
  <si>
    <t>Charges exception.</t>
  </si>
  <si>
    <t>Autres créances</t>
  </si>
  <si>
    <t>Acomptes four.</t>
  </si>
  <si>
    <t>Effets protestés</t>
  </si>
  <si>
    <t>Impôt préalable I</t>
  </si>
  <si>
    <t>Impôt préalable II</t>
  </si>
  <si>
    <t>Solde TVA</t>
  </si>
  <si>
    <t>Participations</t>
  </si>
  <si>
    <t>Mobilier</t>
  </si>
  <si>
    <t>Amor. s/mobilier</t>
  </si>
  <si>
    <t>Amor. s/véhicules</t>
  </si>
  <si>
    <t>Outillage</t>
  </si>
  <si>
    <t>Amor. s/outillage</t>
  </si>
  <si>
    <t>Brevets</t>
  </si>
  <si>
    <t>Amor. s/brevet</t>
  </si>
  <si>
    <t>Goodwill</t>
  </si>
  <si>
    <t>Amor. s/goodwill</t>
  </si>
  <si>
    <t>Frais de fondation</t>
  </si>
  <si>
    <t>Actionnaires</t>
  </si>
  <si>
    <t>Participants</t>
  </si>
  <si>
    <t>Autres dettes</t>
  </si>
  <si>
    <t>Acomptes clients</t>
  </si>
  <si>
    <t>TVA due</t>
  </si>
  <si>
    <t>Dividendes</t>
  </si>
  <si>
    <t>Tantièmes</t>
  </si>
  <si>
    <t>Prêt obtenu</t>
  </si>
  <si>
    <t>Réserve générale</t>
  </si>
  <si>
    <t xml:space="preserve">Réserve actions </t>
  </si>
  <si>
    <t>Réserve réévaluation</t>
  </si>
  <si>
    <t>Réserve spéciale</t>
  </si>
  <si>
    <t>Bénéfice reporté</t>
  </si>
  <si>
    <t>Bénéfice bilan</t>
  </si>
  <si>
    <t>Honoraires</t>
  </si>
  <si>
    <t>Frais d'émission</t>
  </si>
  <si>
    <t>Chauffage</t>
  </si>
  <si>
    <t>Impôt sur bénéfice</t>
  </si>
  <si>
    <t>Impôt sur capital</t>
  </si>
  <si>
    <t>Résultat</t>
  </si>
  <si>
    <t>Bilan de clôture</t>
  </si>
  <si>
    <t>Bilan d'ouverture</t>
  </si>
  <si>
    <t xml:space="preserve">Stock </t>
  </si>
  <si>
    <t>Cré. douteuses</t>
  </si>
  <si>
    <t>Prov. s/créances</t>
  </si>
  <si>
    <t>Cré. long terme</t>
  </si>
  <si>
    <t>Amor. s/info.</t>
  </si>
  <si>
    <t>Avances salaires</t>
  </si>
  <si>
    <t>Fournisseurs</t>
  </si>
  <si>
    <t>Entrer dans ces carrés le numéro du compte selon le plan comptable de la feuille 3</t>
  </si>
  <si>
    <t>Charges à payer</t>
  </si>
  <si>
    <t>Prod. cons. d'av.</t>
  </si>
  <si>
    <t>Ch. cons. d'av.</t>
  </si>
  <si>
    <t>Prod. à recevoir</t>
  </si>
  <si>
    <t xml:space="preserve"> +</t>
  </si>
  <si>
    <t xml:space="preserve"> -</t>
  </si>
  <si>
    <t xml:space="preserve"> + </t>
  </si>
  <si>
    <t>Achats matière</t>
  </si>
  <si>
    <t>Ch. de personnel</t>
  </si>
  <si>
    <t>Dettes hypoth.</t>
  </si>
  <si>
    <t xml:space="preserve">PS: Les boutons macros (voir macros) situés en haut de l'écran, sont déjà affectés aux </t>
  </si>
  <si>
    <t>macros ecr1,  ecr2....ecr20;  del1, del2,...del20.</t>
  </si>
  <si>
    <r>
      <t>Il suffit donc de créer des macros ecr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pour les écritures  et des macros del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</t>
    </r>
  </si>
  <si>
    <r>
      <t>pour effacer les écritures 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no de l'écriture).</t>
    </r>
  </si>
  <si>
    <t>Stock matière</t>
  </si>
  <si>
    <t>Prêts accordés</t>
  </si>
  <si>
    <t>Amo. s/machines</t>
  </si>
  <si>
    <t>Amo. s/immeuble</t>
  </si>
  <si>
    <t>Dettes fin.</t>
  </si>
  <si>
    <t>Passif transitoire</t>
  </si>
  <si>
    <t>Actif transitoire</t>
  </si>
  <si>
    <t>Prime émission</t>
  </si>
  <si>
    <t>Déduc.  Accord.</t>
  </si>
  <si>
    <t>Commis. versées</t>
  </si>
  <si>
    <t>Pertes /créances</t>
  </si>
  <si>
    <t>Produits  travaux</t>
  </si>
  <si>
    <t>Pres. à soi-même</t>
  </si>
  <si>
    <t>Variation stock</t>
  </si>
  <si>
    <t>Déd. obtenues</t>
  </si>
  <si>
    <t>Frais véhicules</t>
  </si>
  <si>
    <t>Frais adminis.</t>
  </si>
  <si>
    <t>Diff. de caisse</t>
  </si>
  <si>
    <t>Ch. s/placements</t>
  </si>
  <si>
    <t>AVS</t>
  </si>
  <si>
    <t>Caisse pension</t>
  </si>
  <si>
    <t>Caisse comp.</t>
  </si>
  <si>
    <t xml:space="preserve">Provisions </t>
  </si>
  <si>
    <t>Production</t>
  </si>
  <si>
    <t>Réd. s/ventes</t>
  </si>
  <si>
    <t>Sous-traitance</t>
  </si>
  <si>
    <t>Charges directes</t>
  </si>
  <si>
    <t>Déductions</t>
  </si>
  <si>
    <t>Réparations</t>
  </si>
  <si>
    <t>Leasing</t>
  </si>
  <si>
    <t>Taxes</t>
  </si>
  <si>
    <t>Abonnementgs</t>
  </si>
  <si>
    <t>Frais bancaires</t>
  </si>
  <si>
    <t>Subventions</t>
  </si>
  <si>
    <t>Prod. d'immeubles</t>
  </si>
  <si>
    <t>Ch.  s/ immeubles</t>
  </si>
  <si>
    <t xml:space="preserve"> © Yvan Péguiron - mars 2003</t>
  </si>
  <si>
    <t>Salaires prod.</t>
  </si>
  <si>
    <t xml:space="preserve">Symboles de </t>
  </si>
  <si>
    <t>Schmalenbach</t>
  </si>
  <si>
    <t>Libellés</t>
  </si>
  <si>
    <t>Libellé</t>
  </si>
  <si>
    <t>Prod. financiers</t>
  </si>
  <si>
    <t>Les libellés donnés ci-dessous correspondent aux boutons. Ils sont affichés automatiquement</t>
  </si>
  <si>
    <t xml:space="preserve">lorsqu'un bouton est activé. </t>
  </si>
  <si>
    <t>Si des titres de comptes ont été rentrés</t>
  </si>
  <si>
    <t xml:space="preserve">à la main, la programmation de ces </t>
  </si>
  <si>
    <t xml:space="preserve">titres en fonction du petit numéro disparaît. </t>
  </si>
  <si>
    <t>Choix de la grandeur du grand-livre</t>
  </si>
  <si>
    <t>Une présentation à deux niveaux est possible; 4 lignes pour</t>
  </si>
  <si>
    <t>Si vous souhaitez placer les symboles dans les titres,</t>
  </si>
  <si>
    <t>il faut les copier et les coller à l'endroit voulu, manuellement !</t>
  </si>
  <si>
    <t>Attention, ce bouton n'efface pas les écritures mais</t>
  </si>
  <si>
    <t>avec cette commande de zoom.</t>
  </si>
  <si>
    <t>Adaptez le grand-livre à votre écran ou à votre beamer</t>
  </si>
  <si>
    <t>Blablabla</t>
  </si>
  <si>
    <t>vide les carrés bleus et gris. Ecrivez "oui" si vous êtes sûr !</t>
  </si>
  <si>
    <t xml:space="preserve">Afficher ou masquer les soldes </t>
  </si>
  <si>
    <t>pour balance.</t>
  </si>
  <si>
    <t>Afficher ou masquer les comptes "Résultat" et "Bilan".</t>
  </si>
  <si>
    <t>Montrer ou cacher les boutons macro du haut de la page.</t>
  </si>
  <si>
    <t>Petits ou grands comptes.</t>
  </si>
  <si>
    <t>Effacer le contenu de tous les comptes. Les</t>
  </si>
  <si>
    <t>titres et la programmation des soldes demeurent.</t>
  </si>
  <si>
    <t>Afficher ou masquer les petits carrés bleus ou gris.</t>
  </si>
  <si>
    <t>Voir le grand-livre (remonte).</t>
  </si>
  <si>
    <t>Le premier compte peut être agrandi.</t>
  </si>
  <si>
    <t>le BB et 3 lignes pour le BN.</t>
  </si>
  <si>
    <t>Ce bouton remettre les formules initiales .</t>
  </si>
  <si>
    <t>Le compte de résultat peut s'afficher avec 8 ou 15 lignes.</t>
  </si>
  <si>
    <t xml:space="preserve">                                                                           (Bilan; 7 ou 14 lignes)</t>
  </si>
  <si>
    <t>Frais expédition</t>
  </si>
  <si>
    <t>La liste ci-dessous est modifiable.                   (Veuillez respecter la hiérarchie des no)</t>
  </si>
  <si>
    <t>Ce libellé ne s'affiche pas</t>
  </si>
  <si>
    <t>Bouton</t>
  </si>
  <si>
    <t xml:space="preserve">         boutons et macros à rajouter !</t>
  </si>
  <si>
    <t>Ges col.</t>
  </si>
  <si>
    <t>Zoom 1</t>
  </si>
  <si>
    <t>Zoom 2</t>
  </si>
  <si>
    <t xml:space="preserve">                                                    Toutes les écritures "rouges" sont comptabilisées</t>
  </si>
  <si>
    <t>TVA à décaisser</t>
  </si>
  <si>
    <t>zoom :</t>
  </si>
  <si>
    <t>oui</t>
  </si>
  <si>
    <t>Rév. 12.02.06</t>
  </si>
  <si>
    <t>Frais généraux</t>
  </si>
  <si>
    <t>Versement du client "Pierre" au CCP CHF 2'600.-.</t>
  </si>
  <si>
    <t>Achat au comptant d'une bibliothèque, CHF 320.-.</t>
  </si>
  <si>
    <t>Retrait à la Poste CHF 3'000.-.</t>
  </si>
  <si>
    <t>Payé facture par virement bancaire CHF 3'500.-.</t>
  </si>
  <si>
    <t>Facture pour l'imprimante CHF 4'800.-.</t>
  </si>
  <si>
    <t>Travaux facturés à des clients CHF 23'000.-.</t>
  </si>
  <si>
    <t>Payé loyer par banque CHF 3'000.-.</t>
  </si>
  <si>
    <t>Payé facture SI par poste CHF 1'200.-.</t>
  </si>
  <si>
    <t>Payé par BV au guichet cash CHF 650.- pour le leasing</t>
  </si>
  <si>
    <t>Versement de l'Etat pour expertise CHF 15'000.-.</t>
  </si>
  <si>
    <t>Virement de la poste à la banque CHF 10'000.-.</t>
  </si>
  <si>
    <t>Créances clients</t>
  </si>
  <si>
    <t>Mat. informatique</t>
  </si>
  <si>
    <t>Emprunt bancaire</t>
  </si>
  <si>
    <t xml:space="preserve"> Charges et  Produits</t>
  </si>
</sst>
</file>

<file path=xl/styles.xml><?xml version="1.0" encoding="utf-8"?>
<styleSheet xmlns="http://schemas.openxmlformats.org/spreadsheetml/2006/main">
  <numFmts count="3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9"/>
      <name val="Arial"/>
      <family val="2"/>
    </font>
    <font>
      <b/>
      <sz val="10"/>
      <color indexed="59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b/>
      <sz val="8"/>
      <color indexed="22"/>
      <name val="Arial"/>
      <family val="2"/>
    </font>
    <font>
      <sz val="8"/>
      <name val="Tahoma"/>
      <family val="2"/>
    </font>
    <font>
      <b/>
      <sz val="10"/>
      <color indexed="62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8"/>
      <color indexed="60"/>
      <name val="Arial"/>
      <family val="2"/>
    </font>
    <font>
      <b/>
      <sz val="10"/>
      <color indexed="6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36"/>
      <name val="Arial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color indexed="18"/>
      <name val="Arial"/>
      <family val="2"/>
    </font>
    <font>
      <sz val="6"/>
      <color indexed="9"/>
      <name val="Arial"/>
      <family val="2"/>
    </font>
    <font>
      <sz val="5"/>
      <color indexed="9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sz val="10"/>
      <color indexed="23"/>
      <name val="Arial"/>
      <family val="2"/>
    </font>
    <font>
      <i/>
      <sz val="10"/>
      <color indexed="62"/>
      <name val="Arial"/>
      <family val="2"/>
    </font>
    <font>
      <sz val="7"/>
      <color indexed="10"/>
      <name val="Arial"/>
      <family val="2"/>
    </font>
    <font>
      <b/>
      <sz val="8"/>
      <name val="Tahoma"/>
      <family val="0"/>
    </font>
    <font>
      <sz val="7"/>
      <color indexed="22"/>
      <name val="Arial"/>
      <family val="2"/>
    </font>
    <font>
      <u val="single"/>
      <sz val="10"/>
      <color indexed="10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sz val="7"/>
      <color indexed="9"/>
      <name val="Arial"/>
      <family val="2"/>
    </font>
    <font>
      <b/>
      <sz val="10"/>
      <color indexed="22"/>
      <name val="Arial"/>
      <family val="2"/>
    </font>
    <font>
      <sz val="14"/>
      <color indexed="22"/>
      <name val="Arial"/>
      <family val="2"/>
    </font>
    <font>
      <sz val="7"/>
      <name val="Arial"/>
      <family val="2"/>
    </font>
    <font>
      <sz val="6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 applyProtection="1">
      <alignment/>
      <protection locked="0"/>
    </xf>
    <xf numFmtId="4" fontId="1" fillId="0" borderId="2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Fill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4" fontId="0" fillId="3" borderId="0" xfId="0" applyNumberFormat="1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3" xfId="0" applyFont="1" applyBorder="1" applyAlignment="1" applyProtection="1">
      <alignment horizontal="left"/>
      <protection/>
    </xf>
    <xf numFmtId="4" fontId="1" fillId="0" borderId="4" xfId="0" applyNumberFormat="1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6" fillId="0" borderId="5" xfId="0" applyFont="1" applyFill="1" applyBorder="1" applyAlignment="1" applyProtection="1">
      <alignment/>
      <protection locked="0"/>
    </xf>
    <xf numFmtId="4" fontId="13" fillId="0" borderId="6" xfId="0" applyNumberFormat="1" applyFont="1" applyFill="1" applyBorder="1" applyAlignment="1" applyProtection="1">
      <alignment/>
      <protection locked="0"/>
    </xf>
    <xf numFmtId="0" fontId="14" fillId="0" borderId="0" xfId="0" applyFont="1" applyAlignment="1">
      <alignment horizontal="right"/>
    </xf>
    <xf numFmtId="0" fontId="6" fillId="0" borderId="1" xfId="0" applyFont="1" applyFill="1" applyBorder="1" applyAlignment="1" applyProtection="1">
      <alignment/>
      <protection locked="0"/>
    </xf>
    <xf numFmtId="4" fontId="13" fillId="0" borderId="2" xfId="0" applyNumberFormat="1" applyFont="1" applyFill="1" applyBorder="1" applyAlignment="1" applyProtection="1">
      <alignment/>
      <protection locked="0"/>
    </xf>
    <xf numFmtId="0" fontId="13" fillId="0" borderId="5" xfId="0" applyFont="1" applyFill="1" applyBorder="1" applyAlignment="1" applyProtection="1">
      <alignment/>
      <protection locked="0"/>
    </xf>
    <xf numFmtId="0" fontId="13" fillId="0" borderId="1" xfId="0" applyFont="1" applyFill="1" applyBorder="1" applyAlignment="1" applyProtection="1">
      <alignment/>
      <protection locked="0"/>
    </xf>
    <xf numFmtId="0" fontId="16" fillId="0" borderId="1" xfId="0" applyFont="1" applyFill="1" applyBorder="1" applyAlignment="1" applyProtection="1">
      <alignment/>
      <protection/>
    </xf>
    <xf numFmtId="4" fontId="17" fillId="0" borderId="2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0" fillId="4" borderId="0" xfId="0" applyFill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4" fontId="20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>
      <alignment horizontal="right"/>
    </xf>
    <xf numFmtId="0" fontId="22" fillId="0" borderId="0" xfId="0" applyFont="1" applyAlignment="1" applyProtection="1">
      <alignment/>
      <protection/>
    </xf>
    <xf numFmtId="0" fontId="22" fillId="4" borderId="0" xfId="0" applyFont="1" applyFill="1" applyAlignment="1" applyProtection="1">
      <alignment/>
      <protection/>
    </xf>
    <xf numFmtId="0" fontId="9" fillId="4" borderId="0" xfId="0" applyFont="1" applyFill="1" applyAlignment="1" applyProtection="1">
      <alignment/>
      <protection/>
    </xf>
    <xf numFmtId="0" fontId="16" fillId="4" borderId="1" xfId="0" applyFont="1" applyFill="1" applyBorder="1" applyAlignment="1" applyProtection="1">
      <alignment/>
      <protection/>
    </xf>
    <xf numFmtId="4" fontId="17" fillId="4" borderId="2" xfId="0" applyNumberFormat="1" applyFont="1" applyFill="1" applyBorder="1" applyAlignment="1" applyProtection="1">
      <alignment/>
      <protection/>
    </xf>
    <xf numFmtId="0" fontId="22" fillId="4" borderId="0" xfId="0" applyFont="1" applyFill="1" applyAlignment="1" applyProtection="1">
      <alignment horizontal="left"/>
      <protection/>
    </xf>
    <xf numFmtId="0" fontId="9" fillId="4" borderId="0" xfId="0" applyFont="1" applyFill="1" applyAlignment="1" applyProtection="1">
      <alignment horizontal="left"/>
      <protection/>
    </xf>
    <xf numFmtId="0" fontId="22" fillId="4" borderId="0" xfId="0" applyFont="1" applyFill="1" applyAlignment="1" applyProtection="1">
      <alignment horizontal="right"/>
      <protection locked="0"/>
    </xf>
    <xf numFmtId="4" fontId="18" fillId="4" borderId="0" xfId="0" applyNumberFormat="1" applyFont="1" applyFill="1" applyAlignment="1" applyProtection="1">
      <alignment horizontal="right"/>
      <protection locked="0"/>
    </xf>
    <xf numFmtId="0" fontId="1" fillId="4" borderId="7" xfId="0" applyFont="1" applyFill="1" applyBorder="1" applyAlignment="1" applyProtection="1">
      <alignment horizontal="left"/>
      <protection/>
    </xf>
    <xf numFmtId="4" fontId="1" fillId="4" borderId="8" xfId="0" applyNumberFormat="1" applyFont="1" applyFill="1" applyBorder="1" applyAlignment="1" applyProtection="1">
      <alignment/>
      <protection/>
    </xf>
    <xf numFmtId="0" fontId="19" fillId="4" borderId="0" xfId="0" applyFont="1" applyFill="1" applyAlignment="1" applyProtection="1">
      <alignment/>
      <protection/>
    </xf>
    <xf numFmtId="0" fontId="1" fillId="4" borderId="3" xfId="0" applyFont="1" applyFill="1" applyBorder="1" applyAlignment="1" applyProtection="1">
      <alignment horizontal="left"/>
      <protection/>
    </xf>
    <xf numFmtId="4" fontId="1" fillId="4" borderId="4" xfId="0" applyNumberFormat="1" applyFont="1" applyFill="1" applyBorder="1" applyAlignment="1" applyProtection="1">
      <alignment/>
      <protection/>
    </xf>
    <xf numFmtId="0" fontId="1" fillId="4" borderId="3" xfId="0" applyFont="1" applyFill="1" applyBorder="1" applyAlignment="1" applyProtection="1">
      <alignment/>
      <protection/>
    </xf>
    <xf numFmtId="0" fontId="1" fillId="4" borderId="7" xfId="0" applyFont="1" applyFill="1" applyBorder="1" applyAlignment="1">
      <alignment horizontal="left"/>
    </xf>
    <xf numFmtId="4" fontId="1" fillId="4" borderId="8" xfId="0" applyNumberFormat="1" applyFont="1" applyFill="1" applyBorder="1" applyAlignment="1">
      <alignment/>
    </xf>
    <xf numFmtId="0" fontId="1" fillId="4" borderId="3" xfId="0" applyFont="1" applyFill="1" applyBorder="1" applyAlignment="1">
      <alignment horizontal="left"/>
    </xf>
    <xf numFmtId="4" fontId="1" fillId="4" borderId="4" xfId="0" applyNumberFormat="1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0" xfId="0" applyFont="1" applyFill="1" applyAlignment="1" applyProtection="1">
      <alignment/>
      <protection/>
    </xf>
    <xf numFmtId="4" fontId="8" fillId="4" borderId="0" xfId="0" applyNumberFormat="1" applyFont="1" applyFill="1" applyAlignment="1" applyProtection="1">
      <alignment/>
      <protection/>
    </xf>
    <xf numFmtId="0" fontId="1" fillId="4" borderId="9" xfId="0" applyFont="1" applyFill="1" applyBorder="1" applyAlignment="1" applyProtection="1">
      <alignment/>
      <protection/>
    </xf>
    <xf numFmtId="4" fontId="8" fillId="4" borderId="2" xfId="0" applyNumberFormat="1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3" fillId="4" borderId="0" xfId="0" applyFont="1" applyFill="1" applyAlignment="1" applyProtection="1">
      <alignment/>
      <protection/>
    </xf>
    <xf numFmtId="0" fontId="5" fillId="4" borderId="0" xfId="0" applyFont="1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 horizontal="left"/>
      <protection/>
    </xf>
    <xf numFmtId="0" fontId="21" fillId="4" borderId="0" xfId="0" applyFont="1" applyFill="1" applyAlignment="1" applyProtection="1">
      <alignment/>
      <protection/>
    </xf>
    <xf numFmtId="0" fontId="14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8" fillId="0" borderId="0" xfId="0" applyFont="1" applyFill="1" applyAlignment="1" applyProtection="1">
      <alignment horizontal="right"/>
      <protection locked="0"/>
    </xf>
    <xf numFmtId="0" fontId="0" fillId="3" borderId="0" xfId="0" applyFill="1" applyAlignment="1" applyProtection="1">
      <alignment/>
      <protection locked="0"/>
    </xf>
    <xf numFmtId="4" fontId="0" fillId="3" borderId="0" xfId="0" applyNumberFormat="1" applyFill="1" applyAlignment="1" applyProtection="1">
      <alignment/>
      <protection locked="0"/>
    </xf>
    <xf numFmtId="0" fontId="19" fillId="0" borderId="0" xfId="0" applyFont="1" applyFill="1" applyAlignment="1">
      <alignment/>
    </xf>
    <xf numFmtId="0" fontId="19" fillId="0" borderId="0" xfId="0" applyFont="1" applyFill="1" applyAlignment="1" applyProtection="1">
      <alignment horizontal="center"/>
      <protection locked="0"/>
    </xf>
    <xf numFmtId="0" fontId="0" fillId="5" borderId="0" xfId="0" applyFill="1" applyAlignment="1">
      <alignment/>
    </xf>
    <xf numFmtId="0" fontId="19" fillId="0" borderId="0" xfId="0" applyFont="1" applyFill="1" applyAlignment="1" applyProtection="1">
      <alignment/>
      <protection locked="0"/>
    </xf>
    <xf numFmtId="0" fontId="27" fillId="0" borderId="0" xfId="0" applyFont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19" fillId="9" borderId="0" xfId="0" applyFont="1" applyFill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0" fillId="9" borderId="0" xfId="0" applyFill="1" applyAlignment="1">
      <alignment/>
    </xf>
    <xf numFmtId="0" fontId="31" fillId="0" borderId="0" xfId="0" applyFont="1" applyAlignment="1">
      <alignment/>
    </xf>
    <xf numFmtId="0" fontId="32" fillId="10" borderId="0" xfId="0" applyFont="1" applyFill="1" applyAlignment="1">
      <alignment horizontal="right"/>
    </xf>
    <xf numFmtId="0" fontId="1" fillId="11" borderId="11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35" fillId="0" borderId="0" xfId="0" applyFont="1" applyBorder="1" applyAlignment="1">
      <alignment horizontal="left"/>
    </xf>
    <xf numFmtId="4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4" fontId="34" fillId="0" borderId="0" xfId="0" applyNumberFormat="1" applyFont="1" applyAlignment="1" applyProtection="1">
      <alignment horizontal="right"/>
      <protection locked="0"/>
    </xf>
    <xf numFmtId="0" fontId="22" fillId="0" borderId="7" xfId="0" applyFont="1" applyBorder="1" applyAlignment="1" applyProtection="1">
      <alignment horizontal="left"/>
      <protection/>
    </xf>
    <xf numFmtId="4" fontId="22" fillId="0" borderId="8" xfId="0" applyNumberFormat="1" applyFont="1" applyBorder="1" applyAlignment="1" applyProtection="1">
      <alignment/>
      <protection/>
    </xf>
    <xf numFmtId="0" fontId="29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29" fillId="0" borderId="0" xfId="0" applyFont="1" applyAlignment="1">
      <alignment/>
    </xf>
    <xf numFmtId="0" fontId="33" fillId="10" borderId="0" xfId="0" applyFont="1" applyFill="1" applyAlignment="1" applyProtection="1">
      <alignment horizontal="right"/>
      <protection locked="0"/>
    </xf>
    <xf numFmtId="0" fontId="38" fillId="0" borderId="0" xfId="0" applyFont="1" applyAlignment="1">
      <alignment horizontal="right"/>
    </xf>
    <xf numFmtId="0" fontId="19" fillId="0" borderId="0" xfId="0" applyFont="1" applyAlignment="1" applyProtection="1">
      <alignment/>
      <protection locked="0"/>
    </xf>
    <xf numFmtId="0" fontId="3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" fillId="0" borderId="14" xfId="0" applyFont="1" applyBorder="1" applyAlignment="1" applyProtection="1">
      <alignment horizontal="left"/>
      <protection/>
    </xf>
    <xf numFmtId="4" fontId="1" fillId="0" borderId="15" xfId="0" applyNumberFormat="1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34" fillId="11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/>
    </xf>
    <xf numFmtId="0" fontId="22" fillId="4" borderId="7" xfId="0" applyFont="1" applyFill="1" applyBorder="1" applyAlignment="1" applyProtection="1">
      <alignment horizontal="left"/>
      <protection/>
    </xf>
    <xf numFmtId="4" fontId="22" fillId="4" borderId="8" xfId="0" applyNumberFormat="1" applyFont="1" applyFill="1" applyBorder="1" applyAlignment="1" applyProtection="1">
      <alignment/>
      <protection/>
    </xf>
    <xf numFmtId="0" fontId="18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22" fillId="11" borderId="0" xfId="0" applyFont="1" applyFill="1" applyAlignment="1" applyProtection="1">
      <alignment horizontal="right"/>
      <protection locked="0"/>
    </xf>
    <xf numFmtId="0" fontId="40" fillId="0" borderId="0" xfId="0" applyFont="1" applyAlignment="1">
      <alignment/>
    </xf>
    <xf numFmtId="0" fontId="41" fillId="0" borderId="0" xfId="0" applyFont="1" applyAlignment="1" applyProtection="1">
      <alignment horizontal="right" vertical="top"/>
      <protection locked="0"/>
    </xf>
    <xf numFmtId="0" fontId="14" fillId="0" borderId="0" xfId="0" applyFont="1" applyAlignment="1">
      <alignment/>
    </xf>
    <xf numFmtId="0" fontId="0" fillId="11" borderId="0" xfId="0" applyNumberFormat="1" applyFill="1" applyAlignment="1">
      <alignment/>
    </xf>
    <xf numFmtId="0" fontId="43" fillId="0" borderId="0" xfId="0" applyFont="1" applyAlignment="1">
      <alignment horizontal="center" vertical="top"/>
    </xf>
    <xf numFmtId="0" fontId="10" fillId="12" borderId="12" xfId="0" applyFont="1" applyFill="1" applyBorder="1" applyAlignment="1">
      <alignment horizontal="center"/>
    </xf>
    <xf numFmtId="0" fontId="10" fillId="12" borderId="13" xfId="0" applyFont="1" applyFill="1" applyBorder="1" applyAlignment="1">
      <alignment horizontal="center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45" fillId="0" borderId="0" xfId="0" applyFont="1" applyAlignment="1">
      <alignment horizontal="right" vertical="center"/>
    </xf>
    <xf numFmtId="0" fontId="0" fillId="2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0" fillId="12" borderId="18" xfId="0" applyFont="1" applyFill="1" applyBorder="1" applyAlignment="1">
      <alignment horizontal="center"/>
    </xf>
    <xf numFmtId="0" fontId="0" fillId="11" borderId="0" xfId="0" applyFill="1" applyAlignment="1" applyProtection="1">
      <alignment/>
      <protection locked="0"/>
    </xf>
    <xf numFmtId="0" fontId="29" fillId="11" borderId="0" xfId="0" applyFont="1" applyFill="1" applyAlignment="1" applyProtection="1">
      <alignment/>
      <protection locked="0"/>
    </xf>
    <xf numFmtId="0" fontId="29" fillId="0" borderId="0" xfId="0" applyFont="1" applyAlignment="1" applyProtection="1">
      <alignment horizontal="left"/>
      <protection locked="0"/>
    </xf>
    <xf numFmtId="0" fontId="19" fillId="0" borderId="0" xfId="0" applyFont="1" applyFill="1" applyAlignment="1" applyProtection="1">
      <alignment/>
      <protection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/>
      <protection locked="0"/>
    </xf>
    <xf numFmtId="4" fontId="48" fillId="0" borderId="2" xfId="0" applyNumberFormat="1" applyFont="1" applyFill="1" applyBorder="1" applyAlignment="1" applyProtection="1">
      <alignment/>
      <protection locked="0"/>
    </xf>
    <xf numFmtId="0" fontId="48" fillId="0" borderId="0" xfId="0" applyFont="1" applyBorder="1" applyAlignment="1" applyProtection="1">
      <alignment horizontal="left"/>
      <protection/>
    </xf>
    <xf numFmtId="4" fontId="48" fillId="0" borderId="0" xfId="0" applyNumberFormat="1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9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50" fillId="0" borderId="0" xfId="0" applyFont="1" applyAlignment="1">
      <alignment horizontal="right" vertical="center"/>
    </xf>
    <xf numFmtId="0" fontId="46" fillId="0" borderId="0" xfId="0" applyFont="1" applyAlignment="1">
      <alignment horizontal="center"/>
    </xf>
    <xf numFmtId="0" fontId="46" fillId="0" borderId="0" xfId="0" applyFont="1" applyAlignment="1" applyProtection="1">
      <alignment horizontal="left"/>
      <protection locked="0"/>
    </xf>
    <xf numFmtId="0" fontId="33" fillId="12" borderId="0" xfId="0" applyFont="1" applyFill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4" fontId="18" fillId="0" borderId="0" xfId="0" applyNumberFormat="1" applyFont="1" applyAlignment="1" applyProtection="1">
      <alignment horizontal="right"/>
      <protection locked="0"/>
    </xf>
    <xf numFmtId="0" fontId="35" fillId="0" borderId="7" xfId="0" applyFont="1" applyBorder="1" applyAlignment="1" applyProtection="1">
      <alignment horizontal="left"/>
      <protection/>
    </xf>
    <xf numFmtId="4" fontId="35" fillId="0" borderId="8" xfId="0" applyNumberFormat="1" applyFont="1" applyBorder="1" applyAlignment="1" applyProtection="1">
      <alignment/>
      <protection/>
    </xf>
    <xf numFmtId="0" fontId="35" fillId="0" borderId="3" xfId="0" applyFont="1" applyBorder="1" applyAlignment="1" applyProtection="1">
      <alignment horizontal="left"/>
      <protection/>
    </xf>
    <xf numFmtId="4" fontId="35" fillId="0" borderId="4" xfId="0" applyNumberFormat="1" applyFont="1" applyBorder="1" applyAlignment="1" applyProtection="1">
      <alignment/>
      <protection/>
    </xf>
    <xf numFmtId="0" fontId="35" fillId="0" borderId="3" xfId="0" applyFont="1" applyBorder="1" applyAlignment="1" applyProtection="1">
      <alignment/>
      <protection/>
    </xf>
    <xf numFmtId="0" fontId="35" fillId="0" borderId="3" xfId="0" applyFont="1" applyBorder="1" applyAlignment="1">
      <alignment horizontal="left"/>
    </xf>
    <xf numFmtId="4" fontId="35" fillId="0" borderId="4" xfId="0" applyNumberFormat="1" applyFont="1" applyBorder="1" applyAlignment="1">
      <alignment/>
    </xf>
    <xf numFmtId="0" fontId="35" fillId="0" borderId="3" xfId="0" applyFont="1" applyBorder="1" applyAlignment="1">
      <alignment/>
    </xf>
    <xf numFmtId="0" fontId="35" fillId="12" borderId="7" xfId="0" applyFont="1" applyFill="1" applyBorder="1" applyAlignment="1" applyProtection="1">
      <alignment horizontal="left"/>
      <protection/>
    </xf>
    <xf numFmtId="4" fontId="35" fillId="12" borderId="8" xfId="0" applyNumberFormat="1" applyFont="1" applyFill="1" applyBorder="1" applyAlignment="1" applyProtection="1">
      <alignment/>
      <protection/>
    </xf>
    <xf numFmtId="0" fontId="35" fillId="12" borderId="3" xfId="0" applyFont="1" applyFill="1" applyBorder="1" applyAlignment="1" applyProtection="1">
      <alignment horizontal="left"/>
      <protection/>
    </xf>
    <xf numFmtId="4" fontId="35" fillId="12" borderId="4" xfId="0" applyNumberFormat="1" applyFont="1" applyFill="1" applyBorder="1" applyAlignment="1" applyProtection="1">
      <alignment/>
      <protection/>
    </xf>
    <xf numFmtId="0" fontId="35" fillId="12" borderId="3" xfId="0" applyFont="1" applyFill="1" applyBorder="1" applyAlignment="1" applyProtection="1">
      <alignment/>
      <protection/>
    </xf>
    <xf numFmtId="0" fontId="18" fillId="12" borderId="1" xfId="0" applyFont="1" applyFill="1" applyBorder="1" applyAlignment="1" applyProtection="1">
      <alignment/>
      <protection/>
    </xf>
    <xf numFmtId="4" fontId="35" fillId="12" borderId="2" xfId="0" applyNumberFormat="1" applyFont="1" applyFill="1" applyBorder="1" applyAlignment="1" applyProtection="1">
      <alignment/>
      <protection/>
    </xf>
    <xf numFmtId="0" fontId="18" fillId="12" borderId="1" xfId="0" applyFont="1" applyFill="1" applyBorder="1" applyAlignment="1" applyProtection="1">
      <alignment/>
      <protection locked="0"/>
    </xf>
    <xf numFmtId="4" fontId="35" fillId="12" borderId="2" xfId="0" applyNumberFormat="1" applyFont="1" applyFill="1" applyBorder="1" applyAlignment="1" applyProtection="1">
      <alignment/>
      <protection locked="0"/>
    </xf>
    <xf numFmtId="0" fontId="29" fillId="0" borderId="0" xfId="0" applyFont="1" applyFill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 locked="0"/>
    </xf>
    <xf numFmtId="4" fontId="35" fillId="0" borderId="0" xfId="0" applyNumberFormat="1" applyFont="1" applyFill="1" applyAlignment="1" applyProtection="1">
      <alignment/>
      <protection/>
    </xf>
    <xf numFmtId="4" fontId="35" fillId="0" borderId="2" xfId="0" applyNumberFormat="1" applyFont="1" applyFill="1" applyBorder="1" applyAlignment="1" applyProtection="1">
      <alignment/>
      <protection/>
    </xf>
    <xf numFmtId="0" fontId="35" fillId="0" borderId="10" xfId="0" applyFont="1" applyBorder="1" applyAlignment="1" applyProtection="1">
      <alignment horizontal="left"/>
      <protection/>
    </xf>
    <xf numFmtId="0" fontId="38" fillId="0" borderId="0" xfId="0" applyFont="1" applyAlignment="1">
      <alignment horizontal="left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12" borderId="3" xfId="0" applyFont="1" applyFill="1" applyBorder="1" applyAlignment="1" applyProtection="1">
      <alignment horizontal="center"/>
      <protection locked="0"/>
    </xf>
    <xf numFmtId="0" fontId="2" fillId="12" borderId="19" xfId="0" applyFont="1" applyFill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left"/>
      <protection/>
    </xf>
    <xf numFmtId="0" fontId="19" fillId="0" borderId="19" xfId="0" applyFont="1" applyBorder="1" applyAlignment="1" applyProtection="1">
      <alignment horizontal="left"/>
      <protection/>
    </xf>
    <xf numFmtId="0" fontId="35" fillId="0" borderId="7" xfId="0" applyFont="1" applyBorder="1" applyAlignment="1" applyProtection="1">
      <alignment horizontal="left"/>
      <protection/>
    </xf>
    <xf numFmtId="0" fontId="35" fillId="0" borderId="10" xfId="0" applyFont="1" applyBorder="1" applyAlignment="1" applyProtection="1">
      <alignment horizontal="left"/>
      <protection/>
    </xf>
    <xf numFmtId="0" fontId="35" fillId="0" borderId="1" xfId="0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5" fillId="11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19" fillId="12" borderId="3" xfId="0" applyFont="1" applyFill="1" applyBorder="1" applyAlignment="1" applyProtection="1">
      <alignment horizontal="center"/>
      <protection/>
    </xf>
    <xf numFmtId="0" fontId="19" fillId="12" borderId="19" xfId="0" applyFont="1" applyFill="1" applyBorder="1" applyAlignment="1" applyProtection="1">
      <alignment horizontal="center"/>
      <protection/>
    </xf>
    <xf numFmtId="0" fontId="19" fillId="12" borderId="4" xfId="0" applyFont="1" applyFill="1" applyBorder="1" applyAlignment="1" applyProtection="1">
      <alignment horizontal="center"/>
      <protection/>
    </xf>
    <xf numFmtId="0" fontId="49" fillId="13" borderId="0" xfId="0" applyFont="1" applyFill="1" applyAlignment="1" applyProtection="1">
      <alignment horizontal="left" vertical="center" wrapText="1"/>
      <protection/>
    </xf>
    <xf numFmtId="0" fontId="35" fillId="0" borderId="5" xfId="0" applyFont="1" applyFill="1" applyBorder="1" applyAlignment="1" applyProtection="1">
      <alignment horizontal="left"/>
      <protection/>
    </xf>
    <xf numFmtId="0" fontId="35" fillId="0" borderId="9" xfId="0" applyFont="1" applyFill="1" applyBorder="1" applyAlignment="1" applyProtection="1">
      <alignment horizontal="left"/>
      <protection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12" borderId="4" xfId="0" applyFont="1" applyFill="1" applyBorder="1" applyAlignment="1" applyProtection="1">
      <alignment horizontal="center"/>
      <protection locked="0"/>
    </xf>
    <xf numFmtId="0" fontId="29" fillId="0" borderId="0" xfId="0" applyFont="1" applyAlignment="1">
      <alignment horizontal="left"/>
    </xf>
    <xf numFmtId="0" fontId="29" fillId="0" borderId="0" xfId="0" applyFont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11" borderId="0" xfId="0" applyFill="1" applyAlignment="1">
      <alignment horizontal="center"/>
    </xf>
    <xf numFmtId="0" fontId="29" fillId="0" borderId="0" xfId="0" applyFont="1" applyFill="1" applyAlignment="1" applyProtection="1">
      <alignment horizontal="right"/>
      <protection/>
    </xf>
    <xf numFmtId="0" fontId="36" fillId="0" borderId="0" xfId="0" applyFont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39" fillId="2" borderId="16" xfId="0" applyFont="1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12" borderId="13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12" borderId="18" xfId="0" applyFill="1" applyBorder="1" applyAlignment="1">
      <alignment horizontal="left"/>
    </xf>
    <xf numFmtId="0" fontId="0" fillId="12" borderId="12" xfId="0" applyFill="1" applyBorder="1" applyAlignment="1">
      <alignment horizontal="left"/>
    </xf>
    <xf numFmtId="0" fontId="1" fillId="4" borderId="7" xfId="0" applyFont="1" applyFill="1" applyBorder="1" applyAlignment="1" applyProtection="1">
      <alignment horizontal="left"/>
      <protection/>
    </xf>
    <xf numFmtId="0" fontId="1" fillId="4" borderId="10" xfId="0" applyFont="1" applyFill="1" applyBorder="1" applyAlignment="1" applyProtection="1">
      <alignment horizontal="left"/>
      <protection/>
    </xf>
    <xf numFmtId="0" fontId="1" fillId="4" borderId="3" xfId="0" applyFont="1" applyFill="1" applyBorder="1" applyAlignment="1" applyProtection="1">
      <alignment horizontal="center"/>
      <protection/>
    </xf>
    <xf numFmtId="0" fontId="1" fillId="4" borderId="19" xfId="0" applyFont="1" applyFill="1" applyBorder="1" applyAlignment="1" applyProtection="1">
      <alignment horizontal="center"/>
      <protection/>
    </xf>
    <xf numFmtId="0" fontId="1" fillId="4" borderId="4" xfId="0" applyFont="1" applyFill="1" applyBorder="1" applyAlignment="1" applyProtection="1">
      <alignment horizontal="center"/>
      <protection/>
    </xf>
    <xf numFmtId="0" fontId="0" fillId="4" borderId="3" xfId="0" applyFont="1" applyFill="1" applyBorder="1" applyAlignment="1" applyProtection="1">
      <alignment horizontal="center"/>
      <protection/>
    </xf>
    <xf numFmtId="0" fontId="0" fillId="4" borderId="19" xfId="0" applyFont="1" applyFill="1" applyBorder="1" applyAlignment="1" applyProtection="1">
      <alignment horizontal="center"/>
      <protection/>
    </xf>
    <xf numFmtId="0" fontId="0" fillId="4" borderId="4" xfId="0" applyFont="1" applyFill="1" applyBorder="1" applyAlignment="1" applyProtection="1">
      <alignment horizontal="center"/>
      <protection/>
    </xf>
    <xf numFmtId="0" fontId="1" fillId="4" borderId="5" xfId="0" applyFont="1" applyFill="1" applyBorder="1" applyAlignment="1" applyProtection="1">
      <alignment/>
      <protection/>
    </xf>
    <xf numFmtId="0" fontId="1" fillId="4" borderId="9" xfId="0" applyFont="1" applyFill="1" applyBorder="1" applyAlignment="1" applyProtection="1">
      <alignment/>
      <protection/>
    </xf>
    <xf numFmtId="0" fontId="1" fillId="4" borderId="1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1" fillId="4" borderId="1" xfId="0" applyFont="1" applyFill="1" applyBorder="1" applyAlignment="1" applyProtection="1">
      <alignment horizontal="left"/>
      <protection/>
    </xf>
    <xf numFmtId="0" fontId="1" fillId="4" borderId="0" xfId="0" applyFont="1" applyFill="1" applyBorder="1" applyAlignment="1" applyProtection="1">
      <alignment horizontal="left"/>
      <protection/>
    </xf>
    <xf numFmtId="0" fontId="0" fillId="4" borderId="3" xfId="0" applyFont="1" applyFill="1" applyBorder="1" applyAlignment="1" applyProtection="1">
      <alignment horizontal="left"/>
      <protection/>
    </xf>
    <xf numFmtId="0" fontId="0" fillId="4" borderId="19" xfId="0" applyFont="1" applyFill="1" applyBorder="1" applyAlignment="1" applyProtection="1">
      <alignment horizontal="left"/>
      <protection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97</xdr:row>
      <xdr:rowOff>9525</xdr:rowOff>
    </xdr:from>
    <xdr:ext cx="1190625" cy="1409700"/>
    <xdr:sp>
      <xdr:nvSpPr>
        <xdr:cNvPr id="1" name="Rectangle 264"/>
        <xdr:cNvSpPr>
          <a:spLocks/>
        </xdr:cNvSpPr>
      </xdr:nvSpPr>
      <xdr:spPr>
        <a:xfrm>
          <a:off x="1504950" y="9372600"/>
          <a:ext cx="1190625" cy="1409700"/>
        </a:xfrm>
        <a:prstGeom prst="rect">
          <a:avLst/>
        </a:prstGeom>
        <a:solidFill>
          <a:srgbClr val="DDDDDD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Préparation GL</a:t>
          </a:r>
        </a:p>
      </xdr:txBody>
    </xdr:sp>
    <xdr:clientData fPrintsWithSheet="0"/>
  </xdr:oneCellAnchor>
  <xdr:oneCellAnchor>
    <xdr:from>
      <xdr:col>4</xdr:col>
      <xdr:colOff>381000</xdr:colOff>
      <xdr:row>109</xdr:row>
      <xdr:rowOff>0</xdr:rowOff>
    </xdr:from>
    <xdr:ext cx="857250" cy="428625"/>
    <xdr:sp>
      <xdr:nvSpPr>
        <xdr:cNvPr id="2" name="Rectangle 263"/>
        <xdr:cNvSpPr>
          <a:spLocks/>
        </xdr:cNvSpPr>
      </xdr:nvSpPr>
      <xdr:spPr>
        <a:xfrm>
          <a:off x="1123950" y="11306175"/>
          <a:ext cx="857250" cy="428625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0</xdr:col>
      <xdr:colOff>114300</xdr:colOff>
      <xdr:row>112</xdr:row>
      <xdr:rowOff>95250</xdr:rowOff>
    </xdr:from>
    <xdr:ext cx="323850" cy="266700"/>
    <xdr:grpSp>
      <xdr:nvGrpSpPr>
        <xdr:cNvPr id="3" name="Group 220"/>
        <xdr:cNvGrpSpPr>
          <a:grpSpLocks/>
        </xdr:cNvGrpSpPr>
      </xdr:nvGrpSpPr>
      <xdr:grpSpPr>
        <a:xfrm>
          <a:off x="114300" y="11887200"/>
          <a:ext cx="323850" cy="266700"/>
          <a:chOff x="51" y="1439"/>
          <a:chExt cx="18" cy="17"/>
        </a:xfrm>
        <a:solidFill>
          <a:srgbClr val="FFFFFF"/>
        </a:solidFill>
      </xdr:grpSpPr>
      <xdr:sp>
        <xdr:nvSpPr>
          <xdr:cNvPr id="4" name="AutoShape 216"/>
          <xdr:cNvSpPr>
            <a:spLocks/>
          </xdr:cNvSpPr>
        </xdr:nvSpPr>
        <xdr:spPr>
          <a:xfrm>
            <a:off x="52" y="1440"/>
            <a:ext cx="16" cy="15"/>
          </a:xfrm>
          <a:prstGeom prst="bevel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2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" y="1442"/>
            <a:ext cx="11" cy="1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Line 217"/>
          <xdr:cNvSpPr>
            <a:spLocks/>
          </xdr:cNvSpPr>
        </xdr:nvSpPr>
        <xdr:spPr>
          <a:xfrm flipV="1">
            <a:off x="51" y="1439"/>
            <a:ext cx="18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219"/>
          <xdr:cNvSpPr>
            <a:spLocks/>
          </xdr:cNvSpPr>
        </xdr:nvSpPr>
        <xdr:spPr>
          <a:xfrm flipH="1" flipV="1">
            <a:off x="51" y="1439"/>
            <a:ext cx="17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oneCellAnchor>
  <xdr:oneCellAnchor>
    <xdr:from>
      <xdr:col>1</xdr:col>
      <xdr:colOff>0</xdr:colOff>
      <xdr:row>106</xdr:row>
      <xdr:rowOff>152400</xdr:rowOff>
    </xdr:from>
    <xdr:ext cx="1133475" cy="276225"/>
    <xdr:sp>
      <xdr:nvSpPr>
        <xdr:cNvPr id="8" name="Rectangle 210"/>
        <xdr:cNvSpPr>
          <a:spLocks/>
        </xdr:cNvSpPr>
      </xdr:nvSpPr>
      <xdr:spPr>
        <a:xfrm>
          <a:off x="209550" y="10972800"/>
          <a:ext cx="1133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9</xdr:col>
      <xdr:colOff>142875</xdr:colOff>
      <xdr:row>59</xdr:row>
      <xdr:rowOff>38100</xdr:rowOff>
    </xdr:from>
    <xdr:to>
      <xdr:col>25</xdr:col>
      <xdr:colOff>809625</xdr:colOff>
      <xdr:row>87</xdr:row>
      <xdr:rowOff>133350</xdr:rowOff>
    </xdr:to>
    <xdr:sp>
      <xdr:nvSpPr>
        <xdr:cNvPr id="9" name="Rectangle 15"/>
        <xdr:cNvSpPr>
          <a:spLocks/>
        </xdr:cNvSpPr>
      </xdr:nvSpPr>
      <xdr:spPr>
        <a:xfrm>
          <a:off x="2771775" y="4419600"/>
          <a:ext cx="6934200" cy="3457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10</xdr:col>
      <xdr:colOff>28575</xdr:colOff>
      <xdr:row>78</xdr:row>
      <xdr:rowOff>38100</xdr:rowOff>
    </xdr:to>
    <xdr:sp>
      <xdr:nvSpPr>
        <xdr:cNvPr id="10" name="Rectangle 19"/>
        <xdr:cNvSpPr>
          <a:spLocks/>
        </xdr:cNvSpPr>
      </xdr:nvSpPr>
      <xdr:spPr>
        <a:xfrm>
          <a:off x="0" y="4457700"/>
          <a:ext cx="2943225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161925</xdr:colOff>
      <xdr:row>82</xdr:row>
      <xdr:rowOff>123825</xdr:rowOff>
    </xdr:from>
    <xdr:ext cx="628650" cy="1743075"/>
    <xdr:sp>
      <xdr:nvSpPr>
        <xdr:cNvPr id="11" name="Rectangle 26"/>
        <xdr:cNvSpPr>
          <a:spLocks/>
        </xdr:cNvSpPr>
      </xdr:nvSpPr>
      <xdr:spPr>
        <a:xfrm>
          <a:off x="2790825" y="7058025"/>
          <a:ext cx="628650" cy="1743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28</xdr:col>
      <xdr:colOff>19050</xdr:colOff>
      <xdr:row>57</xdr:row>
      <xdr:rowOff>76200</xdr:rowOff>
    </xdr:from>
    <xdr:to>
      <xdr:col>29</xdr:col>
      <xdr:colOff>38100</xdr:colOff>
      <xdr:row>58</xdr:row>
      <xdr:rowOff>76200</xdr:rowOff>
    </xdr:to>
    <xdr:sp macro="[0]!Vaax1">
      <xdr:nvSpPr>
        <xdr:cNvPr id="12" name="AutoShape 173"/>
        <xdr:cNvSpPr>
          <a:spLocks/>
        </xdr:cNvSpPr>
      </xdr:nvSpPr>
      <xdr:spPr>
        <a:xfrm>
          <a:off x="9810750" y="4276725"/>
          <a:ext cx="0" cy="104775"/>
        </a:xfrm>
        <a:prstGeom prst="rightArrow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49</xdr:col>
      <xdr:colOff>342900</xdr:colOff>
      <xdr:row>57</xdr:row>
      <xdr:rowOff>66675</xdr:rowOff>
    </xdr:from>
    <xdr:to>
      <xdr:col>49</xdr:col>
      <xdr:colOff>600075</xdr:colOff>
      <xdr:row>58</xdr:row>
      <xdr:rowOff>76200</xdr:rowOff>
    </xdr:to>
    <xdr:sp macro="[0]!vaa1">
      <xdr:nvSpPr>
        <xdr:cNvPr id="13" name="AutoShape 174"/>
        <xdr:cNvSpPr>
          <a:spLocks/>
        </xdr:cNvSpPr>
      </xdr:nvSpPr>
      <xdr:spPr>
        <a:xfrm flipH="1">
          <a:off x="9810750" y="4267200"/>
          <a:ext cx="0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371475</xdr:colOff>
      <xdr:row>57</xdr:row>
      <xdr:rowOff>66675</xdr:rowOff>
    </xdr:from>
    <xdr:to>
      <xdr:col>37</xdr:col>
      <xdr:colOff>628650</xdr:colOff>
      <xdr:row>58</xdr:row>
      <xdr:rowOff>76200</xdr:rowOff>
    </xdr:to>
    <xdr:sp macro="[0]!vaa1">
      <xdr:nvSpPr>
        <xdr:cNvPr id="14" name="AutoShape 175"/>
        <xdr:cNvSpPr>
          <a:spLocks/>
        </xdr:cNvSpPr>
      </xdr:nvSpPr>
      <xdr:spPr>
        <a:xfrm flipH="1">
          <a:off x="9810750" y="4267200"/>
          <a:ext cx="0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87</xdr:row>
      <xdr:rowOff>85725</xdr:rowOff>
    </xdr:from>
    <xdr:ext cx="3000375" cy="0"/>
    <xdr:sp>
      <xdr:nvSpPr>
        <xdr:cNvPr id="15" name="Line 180"/>
        <xdr:cNvSpPr>
          <a:spLocks/>
        </xdr:cNvSpPr>
      </xdr:nvSpPr>
      <xdr:spPr>
        <a:xfrm>
          <a:off x="0" y="7829550"/>
          <a:ext cx="3000375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109</xdr:row>
      <xdr:rowOff>47625</xdr:rowOff>
    </xdr:from>
    <xdr:ext cx="247650" cy="114300"/>
    <xdr:sp>
      <xdr:nvSpPr>
        <xdr:cNvPr id="16" name="Rectangle 181"/>
        <xdr:cNvSpPr>
          <a:spLocks/>
        </xdr:cNvSpPr>
      </xdr:nvSpPr>
      <xdr:spPr>
        <a:xfrm>
          <a:off x="1590675" y="11353800"/>
          <a:ext cx="2476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4</xdr:col>
      <xdr:colOff>447675</xdr:colOff>
      <xdr:row>109</xdr:row>
      <xdr:rowOff>28575</xdr:rowOff>
    </xdr:from>
    <xdr:ext cx="190500" cy="152400"/>
    <xdr:sp>
      <xdr:nvSpPr>
        <xdr:cNvPr id="17" name="AutoShape 182"/>
        <xdr:cNvSpPr>
          <a:spLocks/>
        </xdr:cNvSpPr>
      </xdr:nvSpPr>
      <xdr:spPr>
        <a:xfrm>
          <a:off x="1190625" y="11334750"/>
          <a:ext cx="19050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4</xdr:col>
      <xdr:colOff>447675</xdr:colOff>
      <xdr:row>110</xdr:row>
      <xdr:rowOff>66675</xdr:rowOff>
    </xdr:from>
    <xdr:ext cx="142875" cy="152400"/>
    <xdr:grpSp>
      <xdr:nvGrpSpPr>
        <xdr:cNvPr id="18" name="Group 183"/>
        <xdr:cNvGrpSpPr>
          <a:grpSpLocks/>
        </xdr:cNvGrpSpPr>
      </xdr:nvGrpSpPr>
      <xdr:grpSpPr>
        <a:xfrm>
          <a:off x="1190625" y="11534775"/>
          <a:ext cx="142875" cy="152400"/>
          <a:chOff x="404" y="601"/>
          <a:chExt cx="21" cy="21"/>
        </a:xfrm>
        <a:solidFill>
          <a:srgbClr val="FFFFFF"/>
        </a:solidFill>
      </xdr:grpSpPr>
      <xdr:sp>
        <xdr:nvSpPr>
          <xdr:cNvPr id="19" name="Oval 184"/>
          <xdr:cNvSpPr>
            <a:spLocks/>
          </xdr:cNvSpPr>
        </xdr:nvSpPr>
        <xdr:spPr>
          <a:xfrm>
            <a:off x="404" y="601"/>
            <a:ext cx="21" cy="2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185"/>
          <xdr:cNvSpPr>
            <a:spLocks/>
          </xdr:cNvSpPr>
        </xdr:nvSpPr>
        <xdr:spPr>
          <a:xfrm>
            <a:off x="415" y="612"/>
            <a:ext cx="7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oneCellAnchor>
  <xdr:oneCellAnchor>
    <xdr:from>
      <xdr:col>5</xdr:col>
      <xdr:colOff>57150</xdr:colOff>
      <xdr:row>110</xdr:row>
      <xdr:rowOff>66675</xdr:rowOff>
    </xdr:from>
    <xdr:ext cx="142875" cy="152400"/>
    <xdr:grpSp>
      <xdr:nvGrpSpPr>
        <xdr:cNvPr id="21" name="Group 186"/>
        <xdr:cNvGrpSpPr>
          <a:grpSpLocks/>
        </xdr:cNvGrpSpPr>
      </xdr:nvGrpSpPr>
      <xdr:grpSpPr>
        <a:xfrm>
          <a:off x="1476375" y="11534775"/>
          <a:ext cx="142875" cy="152400"/>
          <a:chOff x="384" y="581"/>
          <a:chExt cx="21" cy="21"/>
        </a:xfrm>
        <a:solidFill>
          <a:srgbClr val="FFFFFF"/>
        </a:solidFill>
      </xdr:grpSpPr>
      <xdr:sp>
        <xdr:nvSpPr>
          <xdr:cNvPr id="22" name="Oval 187"/>
          <xdr:cNvSpPr>
            <a:spLocks/>
          </xdr:cNvSpPr>
        </xdr:nvSpPr>
        <xdr:spPr>
          <a:xfrm>
            <a:off x="384" y="581"/>
            <a:ext cx="21" cy="2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188"/>
          <xdr:cNvSpPr>
            <a:spLocks/>
          </xdr:cNvSpPr>
        </xdr:nvSpPr>
        <xdr:spPr>
          <a:xfrm flipH="1">
            <a:off x="388" y="593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oneCellAnchor>
  <xdr:oneCellAnchor>
    <xdr:from>
      <xdr:col>6</xdr:col>
      <xdr:colOff>47625</xdr:colOff>
      <xdr:row>110</xdr:row>
      <xdr:rowOff>66675</xdr:rowOff>
    </xdr:from>
    <xdr:ext cx="142875" cy="152400"/>
    <xdr:grpSp>
      <xdr:nvGrpSpPr>
        <xdr:cNvPr id="24" name="Group 189"/>
        <xdr:cNvGrpSpPr>
          <a:grpSpLocks/>
        </xdr:cNvGrpSpPr>
      </xdr:nvGrpSpPr>
      <xdr:grpSpPr>
        <a:xfrm>
          <a:off x="1752600" y="11534775"/>
          <a:ext cx="142875" cy="152400"/>
          <a:chOff x="424" y="621"/>
          <a:chExt cx="21" cy="21"/>
        </a:xfrm>
        <a:solidFill>
          <a:srgbClr val="FFFFFF"/>
        </a:solidFill>
      </xdr:grpSpPr>
      <xdr:sp>
        <xdr:nvSpPr>
          <xdr:cNvPr id="25" name="Oval 190"/>
          <xdr:cNvSpPr>
            <a:spLocks/>
          </xdr:cNvSpPr>
        </xdr:nvSpPr>
        <xdr:spPr>
          <a:xfrm>
            <a:off x="424" y="621"/>
            <a:ext cx="21" cy="2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191"/>
          <xdr:cNvSpPr>
            <a:spLocks/>
          </xdr:cNvSpPr>
        </xdr:nvSpPr>
        <xdr:spPr>
          <a:xfrm>
            <a:off x="435" y="632"/>
            <a:ext cx="7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192"/>
          <xdr:cNvSpPr>
            <a:spLocks/>
          </xdr:cNvSpPr>
        </xdr:nvSpPr>
        <xdr:spPr>
          <a:xfrm flipH="1">
            <a:off x="427" y="632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oneCellAnchor>
  <xdr:twoCellAnchor editAs="absolute">
    <xdr:from>
      <xdr:col>0</xdr:col>
      <xdr:colOff>190500</xdr:colOff>
      <xdr:row>0</xdr:row>
      <xdr:rowOff>19050</xdr:rowOff>
    </xdr:from>
    <xdr:to>
      <xdr:col>2</xdr:col>
      <xdr:colOff>0</xdr:colOff>
      <xdr:row>1</xdr:row>
      <xdr:rowOff>9525</xdr:rowOff>
    </xdr:to>
    <xdr:sp macro="[0]!Tirage">
      <xdr:nvSpPr>
        <xdr:cNvPr id="28" name="AutoShape 201"/>
        <xdr:cNvSpPr>
          <a:spLocks/>
        </xdr:cNvSpPr>
      </xdr:nvSpPr>
      <xdr:spPr>
        <a:xfrm>
          <a:off x="190500" y="19050"/>
          <a:ext cx="266700" cy="219075"/>
        </a:xfrm>
        <a:prstGeom prst="lightningBolt">
          <a:avLst/>
        </a:prstGeom>
        <a:solidFill>
          <a:srgbClr val="FFFFFF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116</xdr:row>
      <xdr:rowOff>152400</xdr:rowOff>
    </xdr:from>
    <xdr:to>
      <xdr:col>19</xdr:col>
      <xdr:colOff>219075</xdr:colOff>
      <xdr:row>163</xdr:row>
      <xdr:rowOff>19050</xdr:rowOff>
    </xdr:to>
    <xdr:sp>
      <xdr:nvSpPr>
        <xdr:cNvPr id="29" name="Rectangle 202"/>
        <xdr:cNvSpPr>
          <a:spLocks/>
        </xdr:cNvSpPr>
      </xdr:nvSpPr>
      <xdr:spPr>
        <a:xfrm>
          <a:off x="0" y="12592050"/>
          <a:ext cx="6943725" cy="7610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209550</xdr:colOff>
      <xdr:row>105</xdr:row>
      <xdr:rowOff>47625</xdr:rowOff>
    </xdr:from>
    <xdr:ext cx="981075" cy="914400"/>
    <xdr:sp>
      <xdr:nvSpPr>
        <xdr:cNvPr id="30" name="Rectangle 203"/>
        <xdr:cNvSpPr>
          <a:spLocks/>
        </xdr:cNvSpPr>
      </xdr:nvSpPr>
      <xdr:spPr>
        <a:xfrm>
          <a:off x="666750" y="10706100"/>
          <a:ext cx="9810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28</xdr:col>
      <xdr:colOff>19050</xdr:colOff>
      <xdr:row>59</xdr:row>
      <xdr:rowOff>47625</xdr:rowOff>
    </xdr:from>
    <xdr:to>
      <xdr:col>28</xdr:col>
      <xdr:colOff>190500</xdr:colOff>
      <xdr:row>60</xdr:row>
      <xdr:rowOff>104775</xdr:rowOff>
    </xdr:to>
    <xdr:sp macro="[0]!VaAE1">
      <xdr:nvSpPr>
        <xdr:cNvPr id="31" name="AutoShape 212"/>
        <xdr:cNvSpPr>
          <a:spLocks/>
        </xdr:cNvSpPr>
      </xdr:nvSpPr>
      <xdr:spPr>
        <a:xfrm>
          <a:off x="9810750" y="4429125"/>
          <a:ext cx="0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absolute">
    <xdr:from>
      <xdr:col>3</xdr:col>
      <xdr:colOff>114300</xdr:colOff>
      <xdr:row>0</xdr:row>
      <xdr:rowOff>38100</xdr:rowOff>
    </xdr:from>
    <xdr:to>
      <xdr:col>4</xdr:col>
      <xdr:colOff>104775</xdr:colOff>
      <xdr:row>0</xdr:row>
      <xdr:rowOff>200025</xdr:rowOff>
    </xdr:to>
    <xdr:sp macro="[0]!Carre0">
      <xdr:nvSpPr>
        <xdr:cNvPr id="32" name="AutoShape 221"/>
        <xdr:cNvSpPr>
          <a:spLocks/>
        </xdr:cNvSpPr>
      </xdr:nvSpPr>
      <xdr:spPr>
        <a:xfrm>
          <a:off x="57150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 fPrintsWithSheet="0"/>
  </xdr:twoCellAnchor>
  <xdr:twoCellAnchor editAs="absolute">
    <xdr:from>
      <xdr:col>4</xdr:col>
      <xdr:colOff>161925</xdr:colOff>
      <xdr:row>0</xdr:row>
      <xdr:rowOff>38100</xdr:rowOff>
    </xdr:from>
    <xdr:to>
      <xdr:col>4</xdr:col>
      <xdr:colOff>438150</xdr:colOff>
      <xdr:row>0</xdr:row>
      <xdr:rowOff>200025</xdr:rowOff>
    </xdr:to>
    <xdr:sp macro="[0]!Carre1">
      <xdr:nvSpPr>
        <xdr:cNvPr id="33" name="AutoShape 223"/>
        <xdr:cNvSpPr>
          <a:spLocks/>
        </xdr:cNvSpPr>
      </xdr:nvSpPr>
      <xdr:spPr>
        <a:xfrm>
          <a:off x="90487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 fPrintsWithSheet="0"/>
  </xdr:twoCellAnchor>
  <xdr:twoCellAnchor editAs="absolute">
    <xdr:from>
      <xdr:col>4</xdr:col>
      <xdr:colOff>495300</xdr:colOff>
      <xdr:row>0</xdr:row>
      <xdr:rowOff>38100</xdr:rowOff>
    </xdr:from>
    <xdr:to>
      <xdr:col>5</xdr:col>
      <xdr:colOff>95250</xdr:colOff>
      <xdr:row>0</xdr:row>
      <xdr:rowOff>200025</xdr:rowOff>
    </xdr:to>
    <xdr:sp macro="[0]!carre2">
      <xdr:nvSpPr>
        <xdr:cNvPr id="34" name="AutoShape 226"/>
        <xdr:cNvSpPr>
          <a:spLocks/>
        </xdr:cNvSpPr>
      </xdr:nvSpPr>
      <xdr:spPr>
        <a:xfrm>
          <a:off x="123825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 fPrintsWithSheet="0"/>
  </xdr:twoCellAnchor>
  <xdr:twoCellAnchor editAs="absolute">
    <xdr:from>
      <xdr:col>5</xdr:col>
      <xdr:colOff>152400</xdr:colOff>
      <xdr:row>0</xdr:row>
      <xdr:rowOff>38100</xdr:rowOff>
    </xdr:from>
    <xdr:to>
      <xdr:col>6</xdr:col>
      <xdr:colOff>142875</xdr:colOff>
      <xdr:row>0</xdr:row>
      <xdr:rowOff>200025</xdr:rowOff>
    </xdr:to>
    <xdr:sp macro="[0]!carre3">
      <xdr:nvSpPr>
        <xdr:cNvPr id="35" name="AutoShape 227"/>
        <xdr:cNvSpPr>
          <a:spLocks/>
        </xdr:cNvSpPr>
      </xdr:nvSpPr>
      <xdr:spPr>
        <a:xfrm>
          <a:off x="157162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 fPrintsWithSheet="0"/>
  </xdr:twoCellAnchor>
  <xdr:twoCellAnchor editAs="absolute">
    <xdr:from>
      <xdr:col>6</xdr:col>
      <xdr:colOff>200025</xdr:colOff>
      <xdr:row>0</xdr:row>
      <xdr:rowOff>38100</xdr:rowOff>
    </xdr:from>
    <xdr:to>
      <xdr:col>6</xdr:col>
      <xdr:colOff>476250</xdr:colOff>
      <xdr:row>0</xdr:row>
      <xdr:rowOff>200025</xdr:rowOff>
    </xdr:to>
    <xdr:sp macro="[0]!carre4">
      <xdr:nvSpPr>
        <xdr:cNvPr id="36" name="AutoShape 232"/>
        <xdr:cNvSpPr>
          <a:spLocks/>
        </xdr:cNvSpPr>
      </xdr:nvSpPr>
      <xdr:spPr>
        <a:xfrm>
          <a:off x="190500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 fPrintsWithSheet="0"/>
  </xdr:twoCellAnchor>
  <xdr:twoCellAnchor editAs="absolute">
    <xdr:from>
      <xdr:col>6</xdr:col>
      <xdr:colOff>533400</xdr:colOff>
      <xdr:row>0</xdr:row>
      <xdr:rowOff>38100</xdr:rowOff>
    </xdr:from>
    <xdr:to>
      <xdr:col>7</xdr:col>
      <xdr:colOff>133350</xdr:colOff>
      <xdr:row>0</xdr:row>
      <xdr:rowOff>200025</xdr:rowOff>
    </xdr:to>
    <xdr:sp macro="[0]!carre5">
      <xdr:nvSpPr>
        <xdr:cNvPr id="37" name="AutoShape 233"/>
        <xdr:cNvSpPr>
          <a:spLocks/>
        </xdr:cNvSpPr>
      </xdr:nvSpPr>
      <xdr:spPr>
        <a:xfrm>
          <a:off x="223837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 fPrintsWithSheet="0"/>
  </xdr:twoCellAnchor>
  <xdr:twoCellAnchor editAs="absolute">
    <xdr:from>
      <xdr:col>7</xdr:col>
      <xdr:colOff>190500</xdr:colOff>
      <xdr:row>0</xdr:row>
      <xdr:rowOff>38100</xdr:rowOff>
    </xdr:from>
    <xdr:to>
      <xdr:col>9</xdr:col>
      <xdr:colOff>219075</xdr:colOff>
      <xdr:row>0</xdr:row>
      <xdr:rowOff>200025</xdr:rowOff>
    </xdr:to>
    <xdr:sp macro="[0]!carre6">
      <xdr:nvSpPr>
        <xdr:cNvPr id="38" name="AutoShape 234"/>
        <xdr:cNvSpPr>
          <a:spLocks/>
        </xdr:cNvSpPr>
      </xdr:nvSpPr>
      <xdr:spPr>
        <a:xfrm>
          <a:off x="257175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 fPrintsWithSheet="0"/>
  </xdr:twoCellAnchor>
  <xdr:twoCellAnchor editAs="absolute">
    <xdr:from>
      <xdr:col>9</xdr:col>
      <xdr:colOff>276225</xdr:colOff>
      <xdr:row>0</xdr:row>
      <xdr:rowOff>38100</xdr:rowOff>
    </xdr:from>
    <xdr:to>
      <xdr:col>10</xdr:col>
      <xdr:colOff>266700</xdr:colOff>
      <xdr:row>0</xdr:row>
      <xdr:rowOff>200025</xdr:rowOff>
    </xdr:to>
    <xdr:sp macro="[0]!carre7">
      <xdr:nvSpPr>
        <xdr:cNvPr id="39" name="AutoShape 235"/>
        <xdr:cNvSpPr>
          <a:spLocks/>
        </xdr:cNvSpPr>
      </xdr:nvSpPr>
      <xdr:spPr>
        <a:xfrm>
          <a:off x="290512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 fPrintsWithSheet="0"/>
  </xdr:twoCellAnchor>
  <xdr:twoCellAnchor editAs="absolute">
    <xdr:from>
      <xdr:col>10</xdr:col>
      <xdr:colOff>323850</xdr:colOff>
      <xdr:row>0</xdr:row>
      <xdr:rowOff>38100</xdr:rowOff>
    </xdr:from>
    <xdr:to>
      <xdr:col>10</xdr:col>
      <xdr:colOff>600075</xdr:colOff>
      <xdr:row>0</xdr:row>
      <xdr:rowOff>200025</xdr:rowOff>
    </xdr:to>
    <xdr:sp macro="[0]!carre8">
      <xdr:nvSpPr>
        <xdr:cNvPr id="40" name="AutoShape 236"/>
        <xdr:cNvSpPr>
          <a:spLocks/>
        </xdr:cNvSpPr>
      </xdr:nvSpPr>
      <xdr:spPr>
        <a:xfrm>
          <a:off x="323850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 fPrintsWithSheet="0"/>
  </xdr:twoCellAnchor>
  <xdr:twoCellAnchor editAs="absolute">
    <xdr:from>
      <xdr:col>10</xdr:col>
      <xdr:colOff>657225</xdr:colOff>
      <xdr:row>0</xdr:row>
      <xdr:rowOff>38100</xdr:rowOff>
    </xdr:from>
    <xdr:to>
      <xdr:col>11</xdr:col>
      <xdr:colOff>257175</xdr:colOff>
      <xdr:row>0</xdr:row>
      <xdr:rowOff>200025</xdr:rowOff>
    </xdr:to>
    <xdr:sp macro="[0]!carre9">
      <xdr:nvSpPr>
        <xdr:cNvPr id="41" name="AutoShape 237"/>
        <xdr:cNvSpPr>
          <a:spLocks/>
        </xdr:cNvSpPr>
      </xdr:nvSpPr>
      <xdr:spPr>
        <a:xfrm>
          <a:off x="357187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 fPrintsWithSheet="0"/>
  </xdr:twoCellAnchor>
  <xdr:twoCellAnchor editAs="absolute">
    <xdr:from>
      <xdr:col>12</xdr:col>
      <xdr:colOff>28575</xdr:colOff>
      <xdr:row>0</xdr:row>
      <xdr:rowOff>38100</xdr:rowOff>
    </xdr:from>
    <xdr:to>
      <xdr:col>12</xdr:col>
      <xdr:colOff>304800</xdr:colOff>
      <xdr:row>0</xdr:row>
      <xdr:rowOff>200025</xdr:rowOff>
    </xdr:to>
    <xdr:sp macro="[0]!carre10">
      <xdr:nvSpPr>
        <xdr:cNvPr id="42" name="AutoShape 238"/>
        <xdr:cNvSpPr>
          <a:spLocks/>
        </xdr:cNvSpPr>
      </xdr:nvSpPr>
      <xdr:spPr>
        <a:xfrm>
          <a:off x="390525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 fPrintsWithSheet="0"/>
  </xdr:twoCellAnchor>
  <xdr:twoCellAnchor editAs="absolute">
    <xdr:from>
      <xdr:col>12</xdr:col>
      <xdr:colOff>361950</xdr:colOff>
      <xdr:row>0</xdr:row>
      <xdr:rowOff>38100</xdr:rowOff>
    </xdr:from>
    <xdr:to>
      <xdr:col>12</xdr:col>
      <xdr:colOff>638175</xdr:colOff>
      <xdr:row>0</xdr:row>
      <xdr:rowOff>200025</xdr:rowOff>
    </xdr:to>
    <xdr:sp macro="[0]!carre11">
      <xdr:nvSpPr>
        <xdr:cNvPr id="43" name="AutoShape 239"/>
        <xdr:cNvSpPr>
          <a:spLocks/>
        </xdr:cNvSpPr>
      </xdr:nvSpPr>
      <xdr:spPr>
        <a:xfrm>
          <a:off x="423862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 fPrintsWithSheet="0"/>
  </xdr:twoCellAnchor>
  <xdr:twoCellAnchor editAs="absolute">
    <xdr:from>
      <xdr:col>13</xdr:col>
      <xdr:colOff>19050</xdr:colOff>
      <xdr:row>0</xdr:row>
      <xdr:rowOff>38100</xdr:rowOff>
    </xdr:from>
    <xdr:to>
      <xdr:col>15</xdr:col>
      <xdr:colOff>47625</xdr:colOff>
      <xdr:row>0</xdr:row>
      <xdr:rowOff>200025</xdr:rowOff>
    </xdr:to>
    <xdr:sp macro="[0]!carre12">
      <xdr:nvSpPr>
        <xdr:cNvPr id="44" name="AutoShape 240"/>
        <xdr:cNvSpPr>
          <a:spLocks/>
        </xdr:cNvSpPr>
      </xdr:nvSpPr>
      <xdr:spPr>
        <a:xfrm>
          <a:off x="457200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 fPrintsWithSheet="0"/>
  </xdr:twoCellAnchor>
  <xdr:twoCellAnchor editAs="absolute">
    <xdr:from>
      <xdr:col>15</xdr:col>
      <xdr:colOff>104775</xdr:colOff>
      <xdr:row>0</xdr:row>
      <xdr:rowOff>38100</xdr:rowOff>
    </xdr:from>
    <xdr:to>
      <xdr:col>16</xdr:col>
      <xdr:colOff>95250</xdr:colOff>
      <xdr:row>0</xdr:row>
      <xdr:rowOff>200025</xdr:rowOff>
    </xdr:to>
    <xdr:sp macro="[0]!carre13">
      <xdr:nvSpPr>
        <xdr:cNvPr id="45" name="AutoShape 241"/>
        <xdr:cNvSpPr>
          <a:spLocks/>
        </xdr:cNvSpPr>
      </xdr:nvSpPr>
      <xdr:spPr>
        <a:xfrm>
          <a:off x="490537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 fPrintsWithSheet="0"/>
  </xdr:twoCellAnchor>
  <xdr:twoCellAnchor editAs="absolute">
    <xdr:from>
      <xdr:col>16</xdr:col>
      <xdr:colOff>152400</xdr:colOff>
      <xdr:row>0</xdr:row>
      <xdr:rowOff>38100</xdr:rowOff>
    </xdr:from>
    <xdr:to>
      <xdr:col>16</xdr:col>
      <xdr:colOff>428625</xdr:colOff>
      <xdr:row>0</xdr:row>
      <xdr:rowOff>200025</xdr:rowOff>
    </xdr:to>
    <xdr:sp macro="[0]!carre14">
      <xdr:nvSpPr>
        <xdr:cNvPr id="46" name="AutoShape 242"/>
        <xdr:cNvSpPr>
          <a:spLocks/>
        </xdr:cNvSpPr>
      </xdr:nvSpPr>
      <xdr:spPr>
        <a:xfrm>
          <a:off x="523875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 fPrintsWithSheet="0"/>
  </xdr:twoCellAnchor>
  <xdr:twoCellAnchor editAs="absolute">
    <xdr:from>
      <xdr:col>16</xdr:col>
      <xdr:colOff>485775</xdr:colOff>
      <xdr:row>0</xdr:row>
      <xdr:rowOff>38100</xdr:rowOff>
    </xdr:from>
    <xdr:to>
      <xdr:col>17</xdr:col>
      <xdr:colOff>85725</xdr:colOff>
      <xdr:row>0</xdr:row>
      <xdr:rowOff>200025</xdr:rowOff>
    </xdr:to>
    <xdr:sp macro="[0]!carre15">
      <xdr:nvSpPr>
        <xdr:cNvPr id="47" name="AutoShape 243"/>
        <xdr:cNvSpPr>
          <a:spLocks/>
        </xdr:cNvSpPr>
      </xdr:nvSpPr>
      <xdr:spPr>
        <a:xfrm>
          <a:off x="557212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 fPrintsWithSheet="0"/>
  </xdr:twoCellAnchor>
  <xdr:twoCellAnchor editAs="absolute">
    <xdr:from>
      <xdr:col>17</xdr:col>
      <xdr:colOff>133350</xdr:colOff>
      <xdr:row>0</xdr:row>
      <xdr:rowOff>38100</xdr:rowOff>
    </xdr:from>
    <xdr:to>
      <xdr:col>18</xdr:col>
      <xdr:colOff>123825</xdr:colOff>
      <xdr:row>0</xdr:row>
      <xdr:rowOff>200025</xdr:rowOff>
    </xdr:to>
    <xdr:sp macro="[0]!carre16">
      <xdr:nvSpPr>
        <xdr:cNvPr id="48" name="AutoShape 250"/>
        <xdr:cNvSpPr>
          <a:spLocks/>
        </xdr:cNvSpPr>
      </xdr:nvSpPr>
      <xdr:spPr>
        <a:xfrm>
          <a:off x="589597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 fPrintsWithSheet="0"/>
  </xdr:twoCellAnchor>
  <xdr:twoCellAnchor editAs="absolute">
    <xdr:from>
      <xdr:col>18</xdr:col>
      <xdr:colOff>180975</xdr:colOff>
      <xdr:row>0</xdr:row>
      <xdr:rowOff>38100</xdr:rowOff>
    </xdr:from>
    <xdr:to>
      <xdr:col>18</xdr:col>
      <xdr:colOff>457200</xdr:colOff>
      <xdr:row>0</xdr:row>
      <xdr:rowOff>200025</xdr:rowOff>
    </xdr:to>
    <xdr:sp macro="[0]!carre17">
      <xdr:nvSpPr>
        <xdr:cNvPr id="49" name="AutoShape 251"/>
        <xdr:cNvSpPr>
          <a:spLocks/>
        </xdr:cNvSpPr>
      </xdr:nvSpPr>
      <xdr:spPr>
        <a:xfrm>
          <a:off x="622935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 fPrintsWithSheet="0"/>
  </xdr:twoCellAnchor>
  <xdr:twoCellAnchor editAs="absolute">
    <xdr:from>
      <xdr:col>18</xdr:col>
      <xdr:colOff>514350</xdr:colOff>
      <xdr:row>0</xdr:row>
      <xdr:rowOff>38100</xdr:rowOff>
    </xdr:from>
    <xdr:to>
      <xdr:col>19</xdr:col>
      <xdr:colOff>114300</xdr:colOff>
      <xdr:row>0</xdr:row>
      <xdr:rowOff>200025</xdr:rowOff>
    </xdr:to>
    <xdr:sp macro="[0]!carre18">
      <xdr:nvSpPr>
        <xdr:cNvPr id="50" name="AutoShape 252"/>
        <xdr:cNvSpPr>
          <a:spLocks/>
        </xdr:cNvSpPr>
      </xdr:nvSpPr>
      <xdr:spPr>
        <a:xfrm>
          <a:off x="656272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18</a:t>
          </a:r>
        </a:p>
      </xdr:txBody>
    </xdr:sp>
    <xdr:clientData fPrintsWithSheet="0"/>
  </xdr:twoCellAnchor>
  <xdr:twoCellAnchor editAs="absolute">
    <xdr:from>
      <xdr:col>19</xdr:col>
      <xdr:colOff>171450</xdr:colOff>
      <xdr:row>0</xdr:row>
      <xdr:rowOff>38100</xdr:rowOff>
    </xdr:from>
    <xdr:to>
      <xdr:col>21</xdr:col>
      <xdr:colOff>200025</xdr:colOff>
      <xdr:row>0</xdr:row>
      <xdr:rowOff>200025</xdr:rowOff>
    </xdr:to>
    <xdr:sp macro="[0]!carre19">
      <xdr:nvSpPr>
        <xdr:cNvPr id="51" name="AutoShape 253"/>
        <xdr:cNvSpPr>
          <a:spLocks/>
        </xdr:cNvSpPr>
      </xdr:nvSpPr>
      <xdr:spPr>
        <a:xfrm>
          <a:off x="689610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19</a:t>
          </a:r>
        </a:p>
      </xdr:txBody>
    </xdr:sp>
    <xdr:clientData fPrintsWithSheet="0"/>
  </xdr:twoCellAnchor>
  <xdr:twoCellAnchor editAs="absolute">
    <xdr:from>
      <xdr:col>21</xdr:col>
      <xdr:colOff>247650</xdr:colOff>
      <xdr:row>0</xdr:row>
      <xdr:rowOff>38100</xdr:rowOff>
    </xdr:from>
    <xdr:to>
      <xdr:col>22</xdr:col>
      <xdr:colOff>238125</xdr:colOff>
      <xdr:row>0</xdr:row>
      <xdr:rowOff>200025</xdr:rowOff>
    </xdr:to>
    <xdr:sp macro="[0]!carre20">
      <xdr:nvSpPr>
        <xdr:cNvPr id="52" name="AutoShape 254"/>
        <xdr:cNvSpPr>
          <a:spLocks/>
        </xdr:cNvSpPr>
      </xdr:nvSpPr>
      <xdr:spPr>
        <a:xfrm>
          <a:off x="721995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 fPrintsWithSheet="0"/>
  </xdr:twoCellAnchor>
  <xdr:twoCellAnchor editAs="absolute">
    <xdr:from>
      <xdr:col>23</xdr:col>
      <xdr:colOff>57150</xdr:colOff>
      <xdr:row>0</xdr:row>
      <xdr:rowOff>38100</xdr:rowOff>
    </xdr:from>
    <xdr:to>
      <xdr:col>24</xdr:col>
      <xdr:colOff>238125</xdr:colOff>
      <xdr:row>0</xdr:row>
      <xdr:rowOff>200025</xdr:rowOff>
    </xdr:to>
    <xdr:sp macro="[0]!Voirtout">
      <xdr:nvSpPr>
        <xdr:cNvPr id="53" name="AutoShape 255"/>
        <xdr:cNvSpPr>
          <a:spLocks/>
        </xdr:cNvSpPr>
      </xdr:nvSpPr>
      <xdr:spPr>
        <a:xfrm>
          <a:off x="7991475" y="38100"/>
          <a:ext cx="4667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Tout</a:t>
          </a:r>
        </a:p>
      </xdr:txBody>
    </xdr:sp>
    <xdr:clientData fPrintsWithSheet="0"/>
  </xdr:twoCellAnchor>
  <xdr:twoCellAnchor editAs="absolute">
    <xdr:from>
      <xdr:col>24</xdr:col>
      <xdr:colOff>295275</xdr:colOff>
      <xdr:row>0</xdr:row>
      <xdr:rowOff>38100</xdr:rowOff>
    </xdr:from>
    <xdr:to>
      <xdr:col>24</xdr:col>
      <xdr:colOff>504825</xdr:colOff>
      <xdr:row>0</xdr:row>
      <xdr:rowOff>200025</xdr:rowOff>
    </xdr:to>
    <xdr:sp macro="[0]!Deltout">
      <xdr:nvSpPr>
        <xdr:cNvPr id="54" name="AutoShape 256"/>
        <xdr:cNvSpPr>
          <a:spLocks/>
        </xdr:cNvSpPr>
      </xdr:nvSpPr>
      <xdr:spPr>
        <a:xfrm>
          <a:off x="8515350" y="38100"/>
          <a:ext cx="209550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Ø </a:t>
          </a:r>
        </a:p>
      </xdr:txBody>
    </xdr:sp>
    <xdr:clientData fPrintsWithSheet="0"/>
  </xdr:twoCellAnchor>
  <xdr:oneCellAnchor>
    <xdr:from>
      <xdr:col>5</xdr:col>
      <xdr:colOff>238125</xdr:colOff>
      <xdr:row>91</xdr:row>
      <xdr:rowOff>133350</xdr:rowOff>
    </xdr:from>
    <xdr:ext cx="771525" cy="76200"/>
    <xdr:grpSp>
      <xdr:nvGrpSpPr>
        <xdr:cNvPr id="55" name="Group 273"/>
        <xdr:cNvGrpSpPr>
          <a:grpSpLocks/>
        </xdr:cNvGrpSpPr>
      </xdr:nvGrpSpPr>
      <xdr:grpSpPr>
        <a:xfrm>
          <a:off x="1657350" y="8524875"/>
          <a:ext cx="771525" cy="76200"/>
          <a:chOff x="444" y="1001"/>
          <a:chExt cx="78" cy="8"/>
        </a:xfrm>
        <a:solidFill>
          <a:srgbClr val="FFFFFF"/>
        </a:solidFill>
      </xdr:grpSpPr>
      <xdr:sp>
        <xdr:nvSpPr>
          <xdr:cNvPr id="56" name="AutoShape 265"/>
          <xdr:cNvSpPr>
            <a:spLocks/>
          </xdr:cNvSpPr>
        </xdr:nvSpPr>
        <xdr:spPr>
          <a:xfrm>
            <a:off x="444" y="1001"/>
            <a:ext cx="8" cy="8"/>
          </a:xfrm>
          <a:prstGeom prst="bevel">
            <a:avLst/>
          </a:prstGeom>
          <a:solidFill>
            <a:srgbClr val="00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266"/>
          <xdr:cNvSpPr>
            <a:spLocks/>
          </xdr:cNvSpPr>
        </xdr:nvSpPr>
        <xdr:spPr>
          <a:xfrm>
            <a:off x="454" y="1001"/>
            <a:ext cx="8" cy="8"/>
          </a:xfrm>
          <a:prstGeom prst="bevel">
            <a:avLst/>
          </a:prstGeom>
          <a:solidFill>
            <a:srgbClr val="00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267"/>
          <xdr:cNvSpPr>
            <a:spLocks/>
          </xdr:cNvSpPr>
        </xdr:nvSpPr>
        <xdr:spPr>
          <a:xfrm>
            <a:off x="464" y="1001"/>
            <a:ext cx="8" cy="8"/>
          </a:xfrm>
          <a:prstGeom prst="bevel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268"/>
          <xdr:cNvSpPr>
            <a:spLocks/>
          </xdr:cNvSpPr>
        </xdr:nvSpPr>
        <xdr:spPr>
          <a:xfrm>
            <a:off x="474" y="1001"/>
            <a:ext cx="8" cy="8"/>
          </a:xfrm>
          <a:prstGeom prst="bevel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269"/>
          <xdr:cNvSpPr>
            <a:spLocks/>
          </xdr:cNvSpPr>
        </xdr:nvSpPr>
        <xdr:spPr>
          <a:xfrm>
            <a:off x="484" y="1001"/>
            <a:ext cx="8" cy="8"/>
          </a:xfrm>
          <a:prstGeom prst="bevel">
            <a:avLst/>
          </a:prstGeom>
          <a:solidFill>
            <a:srgbClr val="00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270"/>
          <xdr:cNvSpPr>
            <a:spLocks/>
          </xdr:cNvSpPr>
        </xdr:nvSpPr>
        <xdr:spPr>
          <a:xfrm>
            <a:off x="494" y="1001"/>
            <a:ext cx="8" cy="8"/>
          </a:xfrm>
          <a:prstGeom prst="bevel">
            <a:avLst/>
          </a:prstGeom>
          <a:solidFill>
            <a:srgbClr val="00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271"/>
          <xdr:cNvSpPr>
            <a:spLocks/>
          </xdr:cNvSpPr>
        </xdr:nvSpPr>
        <xdr:spPr>
          <a:xfrm>
            <a:off x="504" y="1001"/>
            <a:ext cx="8" cy="8"/>
          </a:xfrm>
          <a:prstGeom prst="bevel">
            <a:avLst/>
          </a:prstGeom>
          <a:solidFill>
            <a:srgbClr val="00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272"/>
          <xdr:cNvSpPr>
            <a:spLocks/>
          </xdr:cNvSpPr>
        </xdr:nvSpPr>
        <xdr:spPr>
          <a:xfrm>
            <a:off x="514" y="1001"/>
            <a:ext cx="8" cy="8"/>
          </a:xfrm>
          <a:prstGeom prst="bevel">
            <a:avLst/>
          </a:prstGeom>
          <a:solidFill>
            <a:srgbClr val="00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oneCellAnchor>
  <xdr:twoCellAnchor editAs="absolute">
    <xdr:from>
      <xdr:col>22</xdr:col>
      <xdr:colOff>276225</xdr:colOff>
      <xdr:row>0</xdr:row>
      <xdr:rowOff>38100</xdr:rowOff>
    </xdr:from>
    <xdr:to>
      <xdr:col>22</xdr:col>
      <xdr:colOff>552450</xdr:colOff>
      <xdr:row>0</xdr:row>
      <xdr:rowOff>200025</xdr:rowOff>
    </xdr:to>
    <xdr:sp macro="[0]!Carre21">
      <xdr:nvSpPr>
        <xdr:cNvPr id="64" name="AutoShape 276"/>
        <xdr:cNvSpPr>
          <a:spLocks/>
        </xdr:cNvSpPr>
      </xdr:nvSpPr>
      <xdr:spPr>
        <a:xfrm>
          <a:off x="753427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21</a:t>
          </a:r>
        </a:p>
      </xdr:txBody>
    </xdr:sp>
    <xdr:clientData fPrintsWithSheet="0"/>
  </xdr:twoCellAnchor>
  <xdr:twoCellAnchor editAs="absolute">
    <xdr:from>
      <xdr:col>1</xdr:col>
      <xdr:colOff>19050</xdr:colOff>
      <xdr:row>0</xdr:row>
      <xdr:rowOff>0</xdr:rowOff>
    </xdr:from>
    <xdr:to>
      <xdr:col>25</xdr:col>
      <xdr:colOff>561975</xdr:colOff>
      <xdr:row>2</xdr:row>
      <xdr:rowOff>28575</xdr:rowOff>
    </xdr:to>
    <xdr:sp>
      <xdr:nvSpPr>
        <xdr:cNvPr id="65" name="Rectangle 275"/>
        <xdr:cNvSpPr>
          <a:spLocks/>
        </xdr:cNvSpPr>
      </xdr:nvSpPr>
      <xdr:spPr>
        <a:xfrm>
          <a:off x="228600" y="0"/>
          <a:ext cx="9229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12</xdr:row>
      <xdr:rowOff>9525</xdr:rowOff>
    </xdr:from>
    <xdr:to>
      <xdr:col>7</xdr:col>
      <xdr:colOff>171450</xdr:colOff>
      <xdr:row>12</xdr:row>
      <xdr:rowOff>104775</xdr:rowOff>
    </xdr:to>
    <xdr:sp macro="[0]!Zoombouton">
      <xdr:nvSpPr>
        <xdr:cNvPr id="66" name="AutoShape 322"/>
        <xdr:cNvSpPr>
          <a:spLocks/>
        </xdr:cNvSpPr>
      </xdr:nvSpPr>
      <xdr:spPr>
        <a:xfrm>
          <a:off x="2457450" y="1504950"/>
          <a:ext cx="95250" cy="9525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66675</xdr:colOff>
      <xdr:row>12</xdr:row>
      <xdr:rowOff>9525</xdr:rowOff>
    </xdr:from>
    <xdr:to>
      <xdr:col>19</xdr:col>
      <xdr:colOff>161925</xdr:colOff>
      <xdr:row>12</xdr:row>
      <xdr:rowOff>104775</xdr:rowOff>
    </xdr:to>
    <xdr:sp macro="[0]!Zoombouton">
      <xdr:nvSpPr>
        <xdr:cNvPr id="67" name="AutoShape 337"/>
        <xdr:cNvSpPr>
          <a:spLocks/>
        </xdr:cNvSpPr>
      </xdr:nvSpPr>
      <xdr:spPr>
        <a:xfrm>
          <a:off x="6791325" y="1504950"/>
          <a:ext cx="95250" cy="9525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66675</xdr:colOff>
      <xdr:row>34</xdr:row>
      <xdr:rowOff>28575</xdr:rowOff>
    </xdr:from>
    <xdr:to>
      <xdr:col>19</xdr:col>
      <xdr:colOff>161925</xdr:colOff>
      <xdr:row>34</xdr:row>
      <xdr:rowOff>123825</xdr:rowOff>
    </xdr:to>
    <xdr:sp macro="[0]!Zoombouton">
      <xdr:nvSpPr>
        <xdr:cNvPr id="68" name="AutoShape 338"/>
        <xdr:cNvSpPr>
          <a:spLocks/>
        </xdr:cNvSpPr>
      </xdr:nvSpPr>
      <xdr:spPr>
        <a:xfrm>
          <a:off x="6791325" y="4143375"/>
          <a:ext cx="95250" cy="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7</xdr:col>
      <xdr:colOff>76200</xdr:colOff>
      <xdr:row>34</xdr:row>
      <xdr:rowOff>28575</xdr:rowOff>
    </xdr:from>
    <xdr:to>
      <xdr:col>7</xdr:col>
      <xdr:colOff>171450</xdr:colOff>
      <xdr:row>34</xdr:row>
      <xdr:rowOff>123825</xdr:rowOff>
    </xdr:to>
    <xdr:sp macro="[0]!Zoombouton">
      <xdr:nvSpPr>
        <xdr:cNvPr id="69" name="AutoShape 339"/>
        <xdr:cNvSpPr>
          <a:spLocks/>
        </xdr:cNvSpPr>
      </xdr:nvSpPr>
      <xdr:spPr>
        <a:xfrm>
          <a:off x="2457450" y="4143375"/>
          <a:ext cx="95250" cy="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32</xdr:col>
      <xdr:colOff>76200</xdr:colOff>
      <xdr:row>12</xdr:row>
      <xdr:rowOff>9525</xdr:rowOff>
    </xdr:from>
    <xdr:to>
      <xdr:col>32</xdr:col>
      <xdr:colOff>171450</xdr:colOff>
      <xdr:row>12</xdr:row>
      <xdr:rowOff>104775</xdr:rowOff>
    </xdr:to>
    <xdr:sp macro="[0]!Zoombouton">
      <xdr:nvSpPr>
        <xdr:cNvPr id="70" name="AutoShape 340"/>
        <xdr:cNvSpPr>
          <a:spLocks/>
        </xdr:cNvSpPr>
      </xdr:nvSpPr>
      <xdr:spPr>
        <a:xfrm>
          <a:off x="9810750" y="1504950"/>
          <a:ext cx="0" cy="9525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44</xdr:col>
      <xdr:colOff>76200</xdr:colOff>
      <xdr:row>12</xdr:row>
      <xdr:rowOff>9525</xdr:rowOff>
    </xdr:from>
    <xdr:to>
      <xdr:col>44</xdr:col>
      <xdr:colOff>171450</xdr:colOff>
      <xdr:row>12</xdr:row>
      <xdr:rowOff>104775</xdr:rowOff>
    </xdr:to>
    <xdr:sp macro="[0]!Zoombouton">
      <xdr:nvSpPr>
        <xdr:cNvPr id="71" name="AutoShape 341"/>
        <xdr:cNvSpPr>
          <a:spLocks/>
        </xdr:cNvSpPr>
      </xdr:nvSpPr>
      <xdr:spPr>
        <a:xfrm>
          <a:off x="9810750" y="1504950"/>
          <a:ext cx="0" cy="9525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44</xdr:col>
      <xdr:colOff>76200</xdr:colOff>
      <xdr:row>34</xdr:row>
      <xdr:rowOff>19050</xdr:rowOff>
    </xdr:from>
    <xdr:to>
      <xdr:col>44</xdr:col>
      <xdr:colOff>171450</xdr:colOff>
      <xdr:row>34</xdr:row>
      <xdr:rowOff>114300</xdr:rowOff>
    </xdr:to>
    <xdr:sp macro="[0]!Zoombouton">
      <xdr:nvSpPr>
        <xdr:cNvPr id="72" name="AutoShape 342"/>
        <xdr:cNvSpPr>
          <a:spLocks/>
        </xdr:cNvSpPr>
      </xdr:nvSpPr>
      <xdr:spPr>
        <a:xfrm>
          <a:off x="9810750" y="4143375"/>
          <a:ext cx="0" cy="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32</xdr:col>
      <xdr:colOff>85725</xdr:colOff>
      <xdr:row>34</xdr:row>
      <xdr:rowOff>19050</xdr:rowOff>
    </xdr:from>
    <xdr:to>
      <xdr:col>32</xdr:col>
      <xdr:colOff>180975</xdr:colOff>
      <xdr:row>34</xdr:row>
      <xdr:rowOff>114300</xdr:rowOff>
    </xdr:to>
    <xdr:sp macro="[0]!Zoombouton">
      <xdr:nvSpPr>
        <xdr:cNvPr id="73" name="AutoShape 343"/>
        <xdr:cNvSpPr>
          <a:spLocks/>
        </xdr:cNvSpPr>
      </xdr:nvSpPr>
      <xdr:spPr>
        <a:xfrm>
          <a:off x="9810750" y="4143375"/>
          <a:ext cx="0" cy="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66675</xdr:colOff>
      <xdr:row>45</xdr:row>
      <xdr:rowOff>28575</xdr:rowOff>
    </xdr:from>
    <xdr:to>
      <xdr:col>19</xdr:col>
      <xdr:colOff>161925</xdr:colOff>
      <xdr:row>45</xdr:row>
      <xdr:rowOff>123825</xdr:rowOff>
    </xdr:to>
    <xdr:sp macro="[0]!Zoombouton">
      <xdr:nvSpPr>
        <xdr:cNvPr id="74" name="AutoShape 344"/>
        <xdr:cNvSpPr>
          <a:spLocks/>
        </xdr:cNvSpPr>
      </xdr:nvSpPr>
      <xdr:spPr>
        <a:xfrm>
          <a:off x="6791325" y="4143375"/>
          <a:ext cx="95250" cy="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7</xdr:col>
      <xdr:colOff>76200</xdr:colOff>
      <xdr:row>45</xdr:row>
      <xdr:rowOff>28575</xdr:rowOff>
    </xdr:from>
    <xdr:to>
      <xdr:col>7</xdr:col>
      <xdr:colOff>171450</xdr:colOff>
      <xdr:row>45</xdr:row>
      <xdr:rowOff>123825</xdr:rowOff>
    </xdr:to>
    <xdr:sp macro="[0]!Zoombouton">
      <xdr:nvSpPr>
        <xdr:cNvPr id="75" name="AutoShape 345"/>
        <xdr:cNvSpPr>
          <a:spLocks/>
        </xdr:cNvSpPr>
      </xdr:nvSpPr>
      <xdr:spPr>
        <a:xfrm>
          <a:off x="2457450" y="4143375"/>
          <a:ext cx="95250" cy="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44</xdr:col>
      <xdr:colOff>76200</xdr:colOff>
      <xdr:row>45</xdr:row>
      <xdr:rowOff>19050</xdr:rowOff>
    </xdr:from>
    <xdr:to>
      <xdr:col>44</xdr:col>
      <xdr:colOff>171450</xdr:colOff>
      <xdr:row>45</xdr:row>
      <xdr:rowOff>114300</xdr:rowOff>
    </xdr:to>
    <xdr:sp macro="[0]!Zoombouton">
      <xdr:nvSpPr>
        <xdr:cNvPr id="76" name="AutoShape 346"/>
        <xdr:cNvSpPr>
          <a:spLocks/>
        </xdr:cNvSpPr>
      </xdr:nvSpPr>
      <xdr:spPr>
        <a:xfrm>
          <a:off x="9810750" y="4143375"/>
          <a:ext cx="0" cy="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32</xdr:col>
      <xdr:colOff>85725</xdr:colOff>
      <xdr:row>45</xdr:row>
      <xdr:rowOff>19050</xdr:rowOff>
    </xdr:from>
    <xdr:to>
      <xdr:col>32</xdr:col>
      <xdr:colOff>180975</xdr:colOff>
      <xdr:row>45</xdr:row>
      <xdr:rowOff>114300</xdr:rowOff>
    </xdr:to>
    <xdr:sp macro="[0]!Zoombouton">
      <xdr:nvSpPr>
        <xdr:cNvPr id="77" name="AutoShape 347"/>
        <xdr:cNvSpPr>
          <a:spLocks/>
        </xdr:cNvSpPr>
      </xdr:nvSpPr>
      <xdr:spPr>
        <a:xfrm>
          <a:off x="9810750" y="4143375"/>
          <a:ext cx="0" cy="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oneCellAnchor>
    <xdr:from>
      <xdr:col>7</xdr:col>
      <xdr:colOff>85725</xdr:colOff>
      <xdr:row>113</xdr:row>
      <xdr:rowOff>95250</xdr:rowOff>
    </xdr:from>
    <xdr:ext cx="266700" cy="276225"/>
    <xdr:sp macro="[0]!Cachebord">
      <xdr:nvSpPr>
        <xdr:cNvPr id="78" name="AutoShape 356"/>
        <xdr:cNvSpPr>
          <a:spLocks/>
        </xdr:cNvSpPr>
      </xdr:nvSpPr>
      <xdr:spPr>
        <a:xfrm>
          <a:off x="2466975" y="12049125"/>
          <a:ext cx="266700" cy="276225"/>
        </a:xfrm>
        <a:prstGeom prst="upArrow">
          <a:avLst>
            <a:gd name="adj1" fmla="val 13333"/>
            <a:gd name="adj2" fmla="val -32759"/>
          </a:avLst>
        </a:prstGeom>
        <a:solidFill>
          <a:srgbClr val="99CC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3</xdr:col>
      <xdr:colOff>0</xdr:colOff>
      <xdr:row>112</xdr:row>
      <xdr:rowOff>104775</xdr:rowOff>
    </xdr:from>
    <xdr:ext cx="276225" cy="247650"/>
    <xdr:grpSp>
      <xdr:nvGrpSpPr>
        <xdr:cNvPr id="79" name="Group 370"/>
        <xdr:cNvGrpSpPr>
          <a:grpSpLocks/>
        </xdr:cNvGrpSpPr>
      </xdr:nvGrpSpPr>
      <xdr:grpSpPr>
        <a:xfrm>
          <a:off x="457200" y="11896725"/>
          <a:ext cx="276225" cy="247650"/>
          <a:chOff x="46" y="1281"/>
          <a:chExt cx="31" cy="28"/>
        </a:xfrm>
        <a:solidFill>
          <a:srgbClr val="FFFFFF"/>
        </a:solidFill>
      </xdr:grpSpPr>
      <xdr:grpSp>
        <xdr:nvGrpSpPr>
          <xdr:cNvPr id="80" name="Group 368"/>
          <xdr:cNvGrpSpPr>
            <a:grpSpLocks/>
          </xdr:cNvGrpSpPr>
        </xdr:nvGrpSpPr>
        <xdr:grpSpPr>
          <a:xfrm>
            <a:off x="48" y="1283"/>
            <a:ext cx="25" cy="23"/>
            <a:chOff x="48" y="1935"/>
            <a:chExt cx="25" cy="23"/>
          </a:xfrm>
          <a:solidFill>
            <a:srgbClr val="FFFFFF"/>
          </a:solidFill>
        </xdr:grpSpPr>
        <xdr:sp>
          <xdr:nvSpPr>
            <xdr:cNvPr id="81" name="Rectangle 357"/>
            <xdr:cNvSpPr>
              <a:spLocks/>
            </xdr:cNvSpPr>
          </xdr:nvSpPr>
          <xdr:spPr>
            <a:xfrm>
              <a:off x="48" y="1935"/>
              <a:ext cx="25" cy="23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Line 358"/>
            <xdr:cNvSpPr>
              <a:spLocks/>
            </xdr:cNvSpPr>
          </xdr:nvSpPr>
          <xdr:spPr>
            <a:xfrm>
              <a:off x="55" y="1935"/>
              <a:ext cx="0" cy="2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" name="Line 359"/>
            <xdr:cNvSpPr>
              <a:spLocks/>
            </xdr:cNvSpPr>
          </xdr:nvSpPr>
          <xdr:spPr>
            <a:xfrm>
              <a:off x="61" y="1935"/>
              <a:ext cx="0" cy="2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Line 360"/>
            <xdr:cNvSpPr>
              <a:spLocks/>
            </xdr:cNvSpPr>
          </xdr:nvSpPr>
          <xdr:spPr>
            <a:xfrm>
              <a:off x="67" y="1935"/>
              <a:ext cx="0" cy="2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Line 361"/>
            <xdr:cNvSpPr>
              <a:spLocks/>
            </xdr:cNvSpPr>
          </xdr:nvSpPr>
          <xdr:spPr>
            <a:xfrm>
              <a:off x="48" y="1943"/>
              <a:ext cx="2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Line 362"/>
            <xdr:cNvSpPr>
              <a:spLocks/>
            </xdr:cNvSpPr>
          </xdr:nvSpPr>
          <xdr:spPr>
            <a:xfrm>
              <a:off x="48" y="1946"/>
              <a:ext cx="2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363"/>
            <xdr:cNvSpPr>
              <a:spLocks/>
            </xdr:cNvSpPr>
          </xdr:nvSpPr>
          <xdr:spPr>
            <a:xfrm>
              <a:off x="49" y="1949"/>
              <a:ext cx="2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Line 364"/>
            <xdr:cNvSpPr>
              <a:spLocks/>
            </xdr:cNvSpPr>
          </xdr:nvSpPr>
          <xdr:spPr>
            <a:xfrm>
              <a:off x="49" y="1952"/>
              <a:ext cx="2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Line 365"/>
            <xdr:cNvSpPr>
              <a:spLocks/>
            </xdr:cNvSpPr>
          </xdr:nvSpPr>
          <xdr:spPr>
            <a:xfrm>
              <a:off x="49" y="1955"/>
              <a:ext cx="2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Rectangle 366"/>
            <xdr:cNvSpPr>
              <a:spLocks/>
            </xdr:cNvSpPr>
          </xdr:nvSpPr>
          <xdr:spPr>
            <a:xfrm>
              <a:off x="48" y="1935"/>
              <a:ext cx="25" cy="3"/>
            </a:xfrm>
            <a:prstGeom prst="rect">
              <a:avLst/>
            </a:prstGeom>
            <a:solidFill>
              <a:srgbClr val="8080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Rectangle 367"/>
            <xdr:cNvSpPr>
              <a:spLocks/>
            </xdr:cNvSpPr>
          </xdr:nvSpPr>
          <xdr:spPr>
            <a:xfrm rot="16200000">
              <a:off x="48" y="1935"/>
              <a:ext cx="3" cy="23"/>
            </a:xfrm>
            <a:prstGeom prst="rect">
              <a:avLst/>
            </a:prstGeom>
            <a:solidFill>
              <a:srgbClr val="8080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2" name="Rectangle 369"/>
          <xdr:cNvSpPr>
            <a:spLocks/>
          </xdr:cNvSpPr>
        </xdr:nvSpPr>
        <xdr:spPr>
          <a:xfrm>
            <a:off x="46" y="1281"/>
            <a:ext cx="3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oneCellAnchor>
  <xdr:oneCellAnchor>
    <xdr:from>
      <xdr:col>1</xdr:col>
      <xdr:colOff>47625</xdr:colOff>
      <xdr:row>103</xdr:row>
      <xdr:rowOff>38100</xdr:rowOff>
    </xdr:from>
    <xdr:ext cx="0" cy="857250"/>
    <xdr:sp>
      <xdr:nvSpPr>
        <xdr:cNvPr id="93" name="Line 372"/>
        <xdr:cNvSpPr>
          <a:spLocks/>
        </xdr:cNvSpPr>
      </xdr:nvSpPr>
      <xdr:spPr>
        <a:xfrm>
          <a:off x="257175" y="10372725"/>
          <a:ext cx="0" cy="857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6</xdr:col>
      <xdr:colOff>152400</xdr:colOff>
      <xdr:row>116</xdr:row>
      <xdr:rowOff>19050</xdr:rowOff>
    </xdr:from>
    <xdr:ext cx="638175" cy="104775"/>
    <xdr:sp macro="[0]!Col_standard">
      <xdr:nvSpPr>
        <xdr:cNvPr id="94" name="AutoShape 377"/>
        <xdr:cNvSpPr>
          <a:spLocks/>
        </xdr:cNvSpPr>
      </xdr:nvSpPr>
      <xdr:spPr>
        <a:xfrm>
          <a:off x="1857375" y="12458700"/>
          <a:ext cx="638175" cy="104775"/>
        </a:xfrm>
        <a:prstGeom prst="leftRightArrowCallout">
          <a:avLst>
            <a:gd name="adj" fmla="val -30953"/>
          </a:avLst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Standard</a:t>
          </a:r>
        </a:p>
      </xdr:txBody>
    </xdr:sp>
    <xdr:clientData fPrintsWithSheet="0"/>
  </xdr:oneCellAnchor>
  <xdr:twoCellAnchor>
    <xdr:from>
      <xdr:col>0</xdr:col>
      <xdr:colOff>0</xdr:colOff>
      <xdr:row>87</xdr:row>
      <xdr:rowOff>85725</xdr:rowOff>
    </xdr:from>
    <xdr:to>
      <xdr:col>10</xdr:col>
      <xdr:colOff>85725</xdr:colOff>
      <xdr:row>122</xdr:row>
      <xdr:rowOff>28575</xdr:rowOff>
    </xdr:to>
    <xdr:sp>
      <xdr:nvSpPr>
        <xdr:cNvPr id="95" name="Rectangle 63"/>
        <xdr:cNvSpPr>
          <a:spLocks/>
        </xdr:cNvSpPr>
      </xdr:nvSpPr>
      <xdr:spPr>
        <a:xfrm>
          <a:off x="0" y="7829550"/>
          <a:ext cx="3000375" cy="5648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666750</xdr:colOff>
      <xdr:row>0</xdr:row>
      <xdr:rowOff>9525</xdr:rowOff>
    </xdr:from>
    <xdr:to>
      <xdr:col>22</xdr:col>
      <xdr:colOff>628650</xdr:colOff>
      <xdr:row>1</xdr:row>
      <xdr:rowOff>0</xdr:rowOff>
    </xdr:to>
    <xdr:sp>
      <xdr:nvSpPr>
        <xdr:cNvPr id="96" name="Rectangle 379"/>
        <xdr:cNvSpPr>
          <a:spLocks/>
        </xdr:cNvSpPr>
      </xdr:nvSpPr>
      <xdr:spPr>
        <a:xfrm>
          <a:off x="4543425" y="9525"/>
          <a:ext cx="33432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59</xdr:row>
      <xdr:rowOff>28575</xdr:rowOff>
    </xdr:from>
    <xdr:to>
      <xdr:col>7</xdr:col>
      <xdr:colOff>190500</xdr:colOff>
      <xdr:row>79</xdr:row>
      <xdr:rowOff>57150</xdr:rowOff>
    </xdr:to>
    <xdr:sp>
      <xdr:nvSpPr>
        <xdr:cNvPr id="97" name="Rectangle 382"/>
        <xdr:cNvSpPr>
          <a:spLocks/>
        </xdr:cNvSpPr>
      </xdr:nvSpPr>
      <xdr:spPr>
        <a:xfrm>
          <a:off x="352425" y="4410075"/>
          <a:ext cx="2219325" cy="2095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33</xdr:row>
      <xdr:rowOff>19050</xdr:rowOff>
    </xdr:from>
    <xdr:to>
      <xdr:col>10</xdr:col>
      <xdr:colOff>219075</xdr:colOff>
      <xdr:row>36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648450" y="6553200"/>
          <a:ext cx="1809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13</xdr:row>
      <xdr:rowOff>9525</xdr:rowOff>
    </xdr:from>
    <xdr:to>
      <xdr:col>19</xdr:col>
      <xdr:colOff>123825</xdr:colOff>
      <xdr:row>50</xdr:row>
      <xdr:rowOff>28575</xdr:rowOff>
    </xdr:to>
    <xdr:sp>
      <xdr:nvSpPr>
        <xdr:cNvPr id="1" name="Line 32"/>
        <xdr:cNvSpPr>
          <a:spLocks/>
        </xdr:cNvSpPr>
      </xdr:nvSpPr>
      <xdr:spPr>
        <a:xfrm flipH="1">
          <a:off x="504825" y="2181225"/>
          <a:ext cx="6038850" cy="2581275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13</xdr:row>
      <xdr:rowOff>9525</xdr:rowOff>
    </xdr:from>
    <xdr:to>
      <xdr:col>12</xdr:col>
      <xdr:colOff>466725</xdr:colOff>
      <xdr:row>52</xdr:row>
      <xdr:rowOff>28575</xdr:rowOff>
    </xdr:to>
    <xdr:sp>
      <xdr:nvSpPr>
        <xdr:cNvPr id="2" name="Line 34"/>
        <xdr:cNvSpPr>
          <a:spLocks/>
        </xdr:cNvSpPr>
      </xdr:nvSpPr>
      <xdr:spPr>
        <a:xfrm>
          <a:off x="2524125" y="2181225"/>
          <a:ext cx="1676400" cy="2905125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0</xdr:row>
      <xdr:rowOff>152400</xdr:rowOff>
    </xdr:from>
    <xdr:to>
      <xdr:col>37</xdr:col>
      <xdr:colOff>685800</xdr:colOff>
      <xdr:row>10</xdr:row>
      <xdr:rowOff>95250</xdr:rowOff>
    </xdr:to>
    <xdr:sp>
      <xdr:nvSpPr>
        <xdr:cNvPr id="3" name="AutoShape 17"/>
        <xdr:cNvSpPr>
          <a:spLocks/>
        </xdr:cNvSpPr>
      </xdr:nvSpPr>
      <xdr:spPr>
        <a:xfrm>
          <a:off x="8524875" y="152400"/>
          <a:ext cx="4448175" cy="1628775"/>
        </a:xfrm>
        <a:prstGeom prst="wedgeEllipseCallout">
          <a:avLst>
            <a:gd name="adj1" fmla="val -65416"/>
            <a:gd name="adj2" fmla="val -114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Nom du compte automatique si le no est donné dans la cellule de gauche, ou manuel.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Le bouton "remettre les titres automatiquement." remet la formule dans le titre s'il a été écrasé.</a:t>
          </a:r>
        </a:p>
      </xdr:txBody>
    </xdr:sp>
    <xdr:clientData/>
  </xdr:twoCellAnchor>
  <xdr:twoCellAnchor>
    <xdr:from>
      <xdr:col>4</xdr:col>
      <xdr:colOff>609600</xdr:colOff>
      <xdr:row>23</xdr:row>
      <xdr:rowOff>9525</xdr:rowOff>
    </xdr:from>
    <xdr:to>
      <xdr:col>7</xdr:col>
      <xdr:colOff>57150</xdr:colOff>
      <xdr:row>24</xdr:row>
      <xdr:rowOff>85725</xdr:rowOff>
    </xdr:to>
    <xdr:sp>
      <xdr:nvSpPr>
        <xdr:cNvPr id="4" name="AutoShape 23"/>
        <xdr:cNvSpPr>
          <a:spLocks/>
        </xdr:cNvSpPr>
      </xdr:nvSpPr>
      <xdr:spPr>
        <a:xfrm>
          <a:off x="1409700" y="3829050"/>
          <a:ext cx="990600" cy="238125"/>
        </a:xfrm>
        <a:prstGeom prst="wedgeEllipseCallout">
          <a:avLst>
            <a:gd name="adj1" fmla="val 3847"/>
            <a:gd name="adj2" fmla="val -69583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23</xdr:row>
      <xdr:rowOff>28575</xdr:rowOff>
    </xdr:from>
    <xdr:to>
      <xdr:col>7</xdr:col>
      <xdr:colOff>133350</xdr:colOff>
      <xdr:row>24</xdr:row>
      <xdr:rowOff>9525</xdr:rowOff>
    </xdr:to>
    <xdr:sp>
      <xdr:nvSpPr>
        <xdr:cNvPr id="5" name="AutoShape 24"/>
        <xdr:cNvSpPr>
          <a:spLocks/>
        </xdr:cNvSpPr>
      </xdr:nvSpPr>
      <xdr:spPr>
        <a:xfrm>
          <a:off x="1485900" y="3848100"/>
          <a:ext cx="990600" cy="142875"/>
        </a:xfrm>
        <a:prstGeom prst="wedgeEllipseCallout">
          <a:avLst>
            <a:gd name="adj1" fmla="val 104805"/>
            <a:gd name="adj2" fmla="val -101875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22</xdr:row>
      <xdr:rowOff>114300</xdr:rowOff>
    </xdr:from>
    <xdr:to>
      <xdr:col>7</xdr:col>
      <xdr:colOff>171450</xdr:colOff>
      <xdr:row>24</xdr:row>
      <xdr:rowOff>85725</xdr:rowOff>
    </xdr:to>
    <xdr:sp>
      <xdr:nvSpPr>
        <xdr:cNvPr id="6" name="AutoShape 25"/>
        <xdr:cNvSpPr>
          <a:spLocks/>
        </xdr:cNvSpPr>
      </xdr:nvSpPr>
      <xdr:spPr>
        <a:xfrm>
          <a:off x="1524000" y="3771900"/>
          <a:ext cx="990600" cy="295275"/>
        </a:xfrm>
        <a:prstGeom prst="wedgeEllipseCallout">
          <a:avLst>
            <a:gd name="adj1" fmla="val 251921"/>
            <a:gd name="adj2" fmla="val -52419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21</xdr:row>
      <xdr:rowOff>76200</xdr:rowOff>
    </xdr:from>
    <xdr:to>
      <xdr:col>10</xdr:col>
      <xdr:colOff>457200</xdr:colOff>
      <xdr:row>47</xdr:row>
      <xdr:rowOff>85725</xdr:rowOff>
    </xdr:to>
    <xdr:sp>
      <xdr:nvSpPr>
        <xdr:cNvPr id="7" name="AutoShape 18"/>
        <xdr:cNvSpPr>
          <a:spLocks/>
        </xdr:cNvSpPr>
      </xdr:nvSpPr>
      <xdr:spPr>
        <a:xfrm>
          <a:off x="514350" y="3571875"/>
          <a:ext cx="2781300" cy="695325"/>
        </a:xfrm>
        <a:prstGeom prst="wedgeEllipseCallout">
          <a:avLst>
            <a:gd name="adj1" fmla="val 43152"/>
            <a:gd name="adj2" fmla="val 12534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Zones automatisées
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(et protégées)</a:t>
          </a:r>
        </a:p>
      </xdr:txBody>
    </xdr:sp>
    <xdr:clientData/>
  </xdr:twoCellAnchor>
  <xdr:twoCellAnchor>
    <xdr:from>
      <xdr:col>6</xdr:col>
      <xdr:colOff>142875</xdr:colOff>
      <xdr:row>21</xdr:row>
      <xdr:rowOff>66675</xdr:rowOff>
    </xdr:from>
    <xdr:to>
      <xdr:col>9</xdr:col>
      <xdr:colOff>0</xdr:colOff>
      <xdr:row>22</xdr:row>
      <xdr:rowOff>0</xdr:rowOff>
    </xdr:to>
    <xdr:sp>
      <xdr:nvSpPr>
        <xdr:cNvPr id="8" name="Rectangle 26"/>
        <xdr:cNvSpPr>
          <a:spLocks/>
        </xdr:cNvSpPr>
      </xdr:nvSpPr>
      <xdr:spPr>
        <a:xfrm>
          <a:off x="1838325" y="3562350"/>
          <a:ext cx="752475" cy="952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19</xdr:row>
      <xdr:rowOff>133350</xdr:rowOff>
    </xdr:from>
    <xdr:to>
      <xdr:col>16</xdr:col>
      <xdr:colOff>342900</xdr:colOff>
      <xdr:row>48</xdr:row>
      <xdr:rowOff>19050</xdr:rowOff>
    </xdr:to>
    <xdr:sp>
      <xdr:nvSpPr>
        <xdr:cNvPr id="9" name="AutoShape 27"/>
        <xdr:cNvSpPr>
          <a:spLocks/>
        </xdr:cNvSpPr>
      </xdr:nvSpPr>
      <xdr:spPr>
        <a:xfrm>
          <a:off x="3657600" y="3305175"/>
          <a:ext cx="1562100" cy="1057275"/>
        </a:xfrm>
        <a:prstGeom prst="cloudCallout">
          <a:avLst>
            <a:gd name="adj1" fmla="val -10365"/>
            <a:gd name="adj2" fmla="val 896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Numéros fixes pour la clôture.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(Impaire=débit; paire = crédit)</a:t>
          </a:r>
        </a:p>
      </xdr:txBody>
    </xdr:sp>
    <xdr:clientData/>
  </xdr:twoCellAnchor>
  <xdr:twoCellAnchor>
    <xdr:from>
      <xdr:col>22</xdr:col>
      <xdr:colOff>28575</xdr:colOff>
      <xdr:row>8</xdr:row>
      <xdr:rowOff>114300</xdr:rowOff>
    </xdr:from>
    <xdr:to>
      <xdr:col>29</xdr:col>
      <xdr:colOff>466725</xdr:colOff>
      <xdr:row>17</xdr:row>
      <xdr:rowOff>38100</xdr:rowOff>
    </xdr:to>
    <xdr:sp>
      <xdr:nvSpPr>
        <xdr:cNvPr id="10" name="AutoShape 29"/>
        <xdr:cNvSpPr>
          <a:spLocks/>
        </xdr:cNvSpPr>
      </xdr:nvSpPr>
      <xdr:spPr>
        <a:xfrm>
          <a:off x="6943725" y="1476375"/>
          <a:ext cx="3895725" cy="1409700"/>
        </a:xfrm>
        <a:prstGeom prst="cloudCallout">
          <a:avLst>
            <a:gd name="adj1" fmla="val -104032"/>
            <a:gd name="adj2" fmla="val -871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Lorsque la première ligne d'un compte est vide, les soldes et les totaux égaux n'apparaissent pas.</a:t>
          </a:r>
        </a:p>
      </xdr:txBody>
    </xdr:sp>
    <xdr:clientData/>
  </xdr:twoCellAnchor>
  <xdr:twoCellAnchor>
    <xdr:from>
      <xdr:col>1</xdr:col>
      <xdr:colOff>114300</xdr:colOff>
      <xdr:row>61</xdr:row>
      <xdr:rowOff>123825</xdr:rowOff>
    </xdr:from>
    <xdr:to>
      <xdr:col>10</xdr:col>
      <xdr:colOff>466725</xdr:colOff>
      <xdr:row>71</xdr:row>
      <xdr:rowOff>104775</xdr:rowOff>
    </xdr:to>
    <xdr:sp>
      <xdr:nvSpPr>
        <xdr:cNvPr id="11" name="AutoShape 30"/>
        <xdr:cNvSpPr>
          <a:spLocks/>
        </xdr:cNvSpPr>
      </xdr:nvSpPr>
      <xdr:spPr>
        <a:xfrm>
          <a:off x="428625" y="6638925"/>
          <a:ext cx="2876550" cy="16002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Tableau de bord pour
la présentation</a:t>
          </a:r>
        </a:p>
      </xdr:txBody>
    </xdr:sp>
    <xdr:clientData/>
  </xdr:twoCellAnchor>
  <xdr:twoCellAnchor editAs="oneCell">
    <xdr:from>
      <xdr:col>25</xdr:col>
      <xdr:colOff>238125</xdr:colOff>
      <xdr:row>13</xdr:row>
      <xdr:rowOff>85725</xdr:rowOff>
    </xdr:from>
    <xdr:to>
      <xdr:col>26</xdr:col>
      <xdr:colOff>19050</xdr:colOff>
      <xdr:row>16</xdr:row>
      <xdr:rowOff>57150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22574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171450</xdr:colOff>
      <xdr:row>13</xdr:row>
      <xdr:rowOff>9525</xdr:rowOff>
    </xdr:from>
    <xdr:to>
      <xdr:col>25</xdr:col>
      <xdr:colOff>57150</xdr:colOff>
      <xdr:row>51</xdr:row>
      <xdr:rowOff>0</xdr:rowOff>
    </xdr:to>
    <xdr:sp>
      <xdr:nvSpPr>
        <xdr:cNvPr id="13" name="Line 33"/>
        <xdr:cNvSpPr>
          <a:spLocks/>
        </xdr:cNvSpPr>
      </xdr:nvSpPr>
      <xdr:spPr>
        <a:xfrm>
          <a:off x="4552950" y="2181225"/>
          <a:ext cx="3962400" cy="2714625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371475</xdr:colOff>
      <xdr:row>18</xdr:row>
      <xdr:rowOff>114300</xdr:rowOff>
    </xdr:from>
    <xdr:to>
      <xdr:col>26</xdr:col>
      <xdr:colOff>104775</xdr:colOff>
      <xdr:row>23</xdr:row>
      <xdr:rowOff>142875</xdr:rowOff>
    </xdr:to>
    <xdr:sp>
      <xdr:nvSpPr>
        <xdr:cNvPr id="14" name="AutoShape 28"/>
        <xdr:cNvSpPr>
          <a:spLocks/>
        </xdr:cNvSpPr>
      </xdr:nvSpPr>
      <xdr:spPr>
        <a:xfrm>
          <a:off x="6143625" y="3124200"/>
          <a:ext cx="3181350" cy="838200"/>
        </a:xfrm>
        <a:prstGeom prst="wedgeRoundRectCallout">
          <a:avLst>
            <a:gd name="adj1" fmla="val -34777"/>
            <a:gd name="adj2" fmla="val -1591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seule chose à faire est d'indiquer, pour chaque compte, à gauche de la ligne de son solde, le numéro de la ligne où vous voulez virer ce solde.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(1 à 30 = Résultat - 41 à 68 = Bilan) </a:t>
          </a:r>
        </a:p>
      </xdr:txBody>
    </xdr:sp>
    <xdr:clientData/>
  </xdr:twoCellAnchor>
  <xdr:twoCellAnchor>
    <xdr:from>
      <xdr:col>7</xdr:col>
      <xdr:colOff>123825</xdr:colOff>
      <xdr:row>2</xdr:row>
      <xdr:rowOff>19050</xdr:rowOff>
    </xdr:from>
    <xdr:to>
      <xdr:col>7</xdr:col>
      <xdr:colOff>200025</xdr:colOff>
      <xdr:row>3</xdr:row>
      <xdr:rowOff>76200</xdr:rowOff>
    </xdr:to>
    <xdr:sp>
      <xdr:nvSpPr>
        <xdr:cNvPr id="15" name="Line 35"/>
        <xdr:cNvSpPr>
          <a:spLocks/>
        </xdr:cNvSpPr>
      </xdr:nvSpPr>
      <xdr:spPr>
        <a:xfrm flipH="1">
          <a:off x="2466975" y="381000"/>
          <a:ext cx="762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2</xdr:row>
      <xdr:rowOff>9525</xdr:rowOff>
    </xdr:from>
    <xdr:to>
      <xdr:col>7</xdr:col>
      <xdr:colOff>57150</xdr:colOff>
      <xdr:row>3</xdr:row>
      <xdr:rowOff>142875</xdr:rowOff>
    </xdr:to>
    <xdr:sp>
      <xdr:nvSpPr>
        <xdr:cNvPr id="16" name="Line 37"/>
        <xdr:cNvSpPr>
          <a:spLocks/>
        </xdr:cNvSpPr>
      </xdr:nvSpPr>
      <xdr:spPr>
        <a:xfrm flipH="1">
          <a:off x="447675" y="371475"/>
          <a:ext cx="19526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9525</xdr:rowOff>
    </xdr:from>
    <xdr:to>
      <xdr:col>13</xdr:col>
      <xdr:colOff>209550</xdr:colOff>
      <xdr:row>3</xdr:row>
      <xdr:rowOff>142875</xdr:rowOff>
    </xdr:to>
    <xdr:sp>
      <xdr:nvSpPr>
        <xdr:cNvPr id="17" name="Line 38"/>
        <xdr:cNvSpPr>
          <a:spLocks/>
        </xdr:cNvSpPr>
      </xdr:nvSpPr>
      <xdr:spPr>
        <a:xfrm>
          <a:off x="2657475" y="371475"/>
          <a:ext cx="19335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7</xdr:row>
      <xdr:rowOff>95250</xdr:rowOff>
    </xdr:from>
    <xdr:to>
      <xdr:col>4</xdr:col>
      <xdr:colOff>400050</xdr:colOff>
      <xdr:row>10</xdr:row>
      <xdr:rowOff>133350</xdr:rowOff>
    </xdr:to>
    <xdr:sp>
      <xdr:nvSpPr>
        <xdr:cNvPr id="18" name="AutoShape 39"/>
        <xdr:cNvSpPr>
          <a:spLocks/>
        </xdr:cNvSpPr>
      </xdr:nvSpPr>
      <xdr:spPr>
        <a:xfrm>
          <a:off x="238125" y="1295400"/>
          <a:ext cx="962025" cy="523875"/>
        </a:xfrm>
        <a:prstGeom prst="wedgeRoundRectCallout">
          <a:avLst>
            <a:gd name="adj1" fmla="val 80694"/>
            <a:gd name="adj2" fmla="val 7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spb; v/bi ou v/ex automatique,selon no rouge</a:t>
          </a:r>
        </a:p>
      </xdr:txBody>
    </xdr:sp>
    <xdr:clientData/>
  </xdr:twoCellAnchor>
  <xdr:twoCellAnchor>
    <xdr:from>
      <xdr:col>16</xdr:col>
      <xdr:colOff>428625</xdr:colOff>
      <xdr:row>80</xdr:row>
      <xdr:rowOff>0</xdr:rowOff>
    </xdr:from>
    <xdr:to>
      <xdr:col>22</xdr:col>
      <xdr:colOff>590550</xdr:colOff>
      <xdr:row>104</xdr:row>
      <xdr:rowOff>57150</xdr:rowOff>
    </xdr:to>
    <xdr:pic>
      <xdr:nvPicPr>
        <xdr:cNvPr id="19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9591675"/>
          <a:ext cx="220027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81</xdr:row>
      <xdr:rowOff>95250</xdr:rowOff>
    </xdr:from>
    <xdr:to>
      <xdr:col>16</xdr:col>
      <xdr:colOff>323850</xdr:colOff>
      <xdr:row>81</xdr:row>
      <xdr:rowOff>95250</xdr:rowOff>
    </xdr:to>
    <xdr:sp>
      <xdr:nvSpPr>
        <xdr:cNvPr id="20" name="Line 42"/>
        <xdr:cNvSpPr>
          <a:spLocks/>
        </xdr:cNvSpPr>
      </xdr:nvSpPr>
      <xdr:spPr>
        <a:xfrm>
          <a:off x="4810125" y="9848850"/>
          <a:ext cx="390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81</xdr:row>
      <xdr:rowOff>76200</xdr:rowOff>
    </xdr:from>
    <xdr:to>
      <xdr:col>16</xdr:col>
      <xdr:colOff>390525</xdr:colOff>
      <xdr:row>81</xdr:row>
      <xdr:rowOff>76200</xdr:rowOff>
    </xdr:to>
    <xdr:sp>
      <xdr:nvSpPr>
        <xdr:cNvPr id="21" name="Line 43"/>
        <xdr:cNvSpPr>
          <a:spLocks/>
        </xdr:cNvSpPr>
      </xdr:nvSpPr>
      <xdr:spPr>
        <a:xfrm>
          <a:off x="4924425" y="9829800"/>
          <a:ext cx="342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81</xdr:row>
      <xdr:rowOff>95250</xdr:rowOff>
    </xdr:from>
    <xdr:to>
      <xdr:col>16</xdr:col>
      <xdr:colOff>409575</xdr:colOff>
      <xdr:row>81</xdr:row>
      <xdr:rowOff>95250</xdr:rowOff>
    </xdr:to>
    <xdr:sp>
      <xdr:nvSpPr>
        <xdr:cNvPr id="22" name="Line 45"/>
        <xdr:cNvSpPr>
          <a:spLocks/>
        </xdr:cNvSpPr>
      </xdr:nvSpPr>
      <xdr:spPr>
        <a:xfrm>
          <a:off x="4857750" y="9848850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85725</xdr:rowOff>
    </xdr:from>
    <xdr:to>
      <xdr:col>16</xdr:col>
      <xdr:colOff>447675</xdr:colOff>
      <xdr:row>81</xdr:row>
      <xdr:rowOff>85725</xdr:rowOff>
    </xdr:to>
    <xdr:sp>
      <xdr:nvSpPr>
        <xdr:cNvPr id="23" name="Line 46"/>
        <xdr:cNvSpPr>
          <a:spLocks/>
        </xdr:cNvSpPr>
      </xdr:nvSpPr>
      <xdr:spPr>
        <a:xfrm flipV="1">
          <a:off x="4876800" y="9839325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86</xdr:row>
      <xdr:rowOff>57150</xdr:rowOff>
    </xdr:from>
    <xdr:to>
      <xdr:col>16</xdr:col>
      <xdr:colOff>447675</xdr:colOff>
      <xdr:row>86</xdr:row>
      <xdr:rowOff>57150</xdr:rowOff>
    </xdr:to>
    <xdr:sp>
      <xdr:nvSpPr>
        <xdr:cNvPr id="24" name="Line 47"/>
        <xdr:cNvSpPr>
          <a:spLocks/>
        </xdr:cNvSpPr>
      </xdr:nvSpPr>
      <xdr:spPr>
        <a:xfrm flipV="1">
          <a:off x="4876800" y="10620375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89</xdr:row>
      <xdr:rowOff>85725</xdr:rowOff>
    </xdr:from>
    <xdr:to>
      <xdr:col>16</xdr:col>
      <xdr:colOff>447675</xdr:colOff>
      <xdr:row>90</xdr:row>
      <xdr:rowOff>76200</xdr:rowOff>
    </xdr:to>
    <xdr:sp>
      <xdr:nvSpPr>
        <xdr:cNvPr id="25" name="Line 48"/>
        <xdr:cNvSpPr>
          <a:spLocks/>
        </xdr:cNvSpPr>
      </xdr:nvSpPr>
      <xdr:spPr>
        <a:xfrm flipV="1">
          <a:off x="5029200" y="11134725"/>
          <a:ext cx="295275" cy="15240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94</xdr:row>
      <xdr:rowOff>95250</xdr:rowOff>
    </xdr:from>
    <xdr:to>
      <xdr:col>16</xdr:col>
      <xdr:colOff>447675</xdr:colOff>
      <xdr:row>94</xdr:row>
      <xdr:rowOff>95250</xdr:rowOff>
    </xdr:to>
    <xdr:sp>
      <xdr:nvSpPr>
        <xdr:cNvPr id="26" name="Line 50"/>
        <xdr:cNvSpPr>
          <a:spLocks/>
        </xdr:cNvSpPr>
      </xdr:nvSpPr>
      <xdr:spPr>
        <a:xfrm flipV="1">
          <a:off x="4876800" y="11953875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96</xdr:row>
      <xdr:rowOff>95250</xdr:rowOff>
    </xdr:from>
    <xdr:to>
      <xdr:col>16</xdr:col>
      <xdr:colOff>495300</xdr:colOff>
      <xdr:row>97</xdr:row>
      <xdr:rowOff>114300</xdr:rowOff>
    </xdr:to>
    <xdr:sp>
      <xdr:nvSpPr>
        <xdr:cNvPr id="27" name="Line 51"/>
        <xdr:cNvSpPr>
          <a:spLocks/>
        </xdr:cNvSpPr>
      </xdr:nvSpPr>
      <xdr:spPr>
        <a:xfrm>
          <a:off x="4876800" y="12277725"/>
          <a:ext cx="495300" cy="18097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98</xdr:row>
      <xdr:rowOff>142875</xdr:rowOff>
    </xdr:from>
    <xdr:to>
      <xdr:col>16</xdr:col>
      <xdr:colOff>485775</xdr:colOff>
      <xdr:row>98</xdr:row>
      <xdr:rowOff>142875</xdr:rowOff>
    </xdr:to>
    <xdr:sp>
      <xdr:nvSpPr>
        <xdr:cNvPr id="28" name="Line 52"/>
        <xdr:cNvSpPr>
          <a:spLocks/>
        </xdr:cNvSpPr>
      </xdr:nvSpPr>
      <xdr:spPr>
        <a:xfrm flipV="1">
          <a:off x="5067300" y="12649200"/>
          <a:ext cx="2952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99</xdr:row>
      <xdr:rowOff>142875</xdr:rowOff>
    </xdr:from>
    <xdr:to>
      <xdr:col>16</xdr:col>
      <xdr:colOff>476250</xdr:colOff>
      <xdr:row>101</xdr:row>
      <xdr:rowOff>95250</xdr:rowOff>
    </xdr:to>
    <xdr:sp>
      <xdr:nvSpPr>
        <xdr:cNvPr id="29" name="Line 53"/>
        <xdr:cNvSpPr>
          <a:spLocks/>
        </xdr:cNvSpPr>
      </xdr:nvSpPr>
      <xdr:spPr>
        <a:xfrm flipV="1">
          <a:off x="4943475" y="12811125"/>
          <a:ext cx="409575" cy="27622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102</xdr:row>
      <xdr:rowOff>47625</xdr:rowOff>
    </xdr:from>
    <xdr:to>
      <xdr:col>16</xdr:col>
      <xdr:colOff>581025</xdr:colOff>
      <xdr:row>104</xdr:row>
      <xdr:rowOff>85725</xdr:rowOff>
    </xdr:to>
    <xdr:sp>
      <xdr:nvSpPr>
        <xdr:cNvPr id="30" name="Line 54"/>
        <xdr:cNvSpPr>
          <a:spLocks/>
        </xdr:cNvSpPr>
      </xdr:nvSpPr>
      <xdr:spPr>
        <a:xfrm flipV="1">
          <a:off x="4876800" y="13201650"/>
          <a:ext cx="581025" cy="36195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81</xdr:row>
      <xdr:rowOff>95250</xdr:rowOff>
    </xdr:from>
    <xdr:to>
      <xdr:col>24</xdr:col>
      <xdr:colOff>0</xdr:colOff>
      <xdr:row>81</xdr:row>
      <xdr:rowOff>95250</xdr:rowOff>
    </xdr:to>
    <xdr:sp>
      <xdr:nvSpPr>
        <xdr:cNvPr id="31" name="Line 55"/>
        <xdr:cNvSpPr>
          <a:spLocks/>
        </xdr:cNvSpPr>
      </xdr:nvSpPr>
      <xdr:spPr>
        <a:xfrm flipH="1" flipV="1">
          <a:off x="7362825" y="9848850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85</xdr:row>
      <xdr:rowOff>85725</xdr:rowOff>
    </xdr:from>
    <xdr:to>
      <xdr:col>24</xdr:col>
      <xdr:colOff>0</xdr:colOff>
      <xdr:row>85</xdr:row>
      <xdr:rowOff>85725</xdr:rowOff>
    </xdr:to>
    <xdr:sp>
      <xdr:nvSpPr>
        <xdr:cNvPr id="32" name="Line 56"/>
        <xdr:cNvSpPr>
          <a:spLocks/>
        </xdr:cNvSpPr>
      </xdr:nvSpPr>
      <xdr:spPr>
        <a:xfrm flipH="1" flipV="1">
          <a:off x="7362825" y="10487025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90</xdr:row>
      <xdr:rowOff>95250</xdr:rowOff>
    </xdr:from>
    <xdr:to>
      <xdr:col>24</xdr:col>
      <xdr:colOff>0</xdr:colOff>
      <xdr:row>90</xdr:row>
      <xdr:rowOff>95250</xdr:rowOff>
    </xdr:to>
    <xdr:sp>
      <xdr:nvSpPr>
        <xdr:cNvPr id="33" name="Line 57"/>
        <xdr:cNvSpPr>
          <a:spLocks/>
        </xdr:cNvSpPr>
      </xdr:nvSpPr>
      <xdr:spPr>
        <a:xfrm flipH="1" flipV="1">
          <a:off x="7362825" y="11306175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95</xdr:row>
      <xdr:rowOff>9525</xdr:rowOff>
    </xdr:from>
    <xdr:to>
      <xdr:col>23</xdr:col>
      <xdr:colOff>190500</xdr:colOff>
      <xdr:row>95</xdr:row>
      <xdr:rowOff>85725</xdr:rowOff>
    </xdr:to>
    <xdr:sp>
      <xdr:nvSpPr>
        <xdr:cNvPr id="34" name="Line 58"/>
        <xdr:cNvSpPr>
          <a:spLocks/>
        </xdr:cNvSpPr>
      </xdr:nvSpPr>
      <xdr:spPr>
        <a:xfrm flipH="1" flipV="1">
          <a:off x="7362825" y="12030075"/>
          <a:ext cx="390525" cy="7620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99</xdr:row>
      <xdr:rowOff>66675</xdr:rowOff>
    </xdr:from>
    <xdr:to>
      <xdr:col>24</xdr:col>
      <xdr:colOff>19050</xdr:colOff>
      <xdr:row>99</xdr:row>
      <xdr:rowOff>66675</xdr:rowOff>
    </xdr:to>
    <xdr:sp>
      <xdr:nvSpPr>
        <xdr:cNvPr id="35" name="Line 59"/>
        <xdr:cNvSpPr>
          <a:spLocks/>
        </xdr:cNvSpPr>
      </xdr:nvSpPr>
      <xdr:spPr>
        <a:xfrm flipH="1" flipV="1">
          <a:off x="6972300" y="12734925"/>
          <a:ext cx="8572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390525</xdr:colOff>
      <xdr:row>101</xdr:row>
      <xdr:rowOff>104775</xdr:rowOff>
    </xdr:from>
    <xdr:to>
      <xdr:col>24</xdr:col>
      <xdr:colOff>0</xdr:colOff>
      <xdr:row>102</xdr:row>
      <xdr:rowOff>85725</xdr:rowOff>
    </xdr:to>
    <xdr:sp>
      <xdr:nvSpPr>
        <xdr:cNvPr id="36" name="Line 60"/>
        <xdr:cNvSpPr>
          <a:spLocks/>
        </xdr:cNvSpPr>
      </xdr:nvSpPr>
      <xdr:spPr>
        <a:xfrm flipH="1" flipV="1">
          <a:off x="7305675" y="13096875"/>
          <a:ext cx="504825" cy="14287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171450</xdr:colOff>
      <xdr:row>104</xdr:row>
      <xdr:rowOff>9525</xdr:rowOff>
    </xdr:from>
    <xdr:to>
      <xdr:col>24</xdr:col>
      <xdr:colOff>0</xdr:colOff>
      <xdr:row>105</xdr:row>
      <xdr:rowOff>76200</xdr:rowOff>
    </xdr:to>
    <xdr:sp>
      <xdr:nvSpPr>
        <xdr:cNvPr id="37" name="Line 61"/>
        <xdr:cNvSpPr>
          <a:spLocks/>
        </xdr:cNvSpPr>
      </xdr:nvSpPr>
      <xdr:spPr>
        <a:xfrm flipH="1" flipV="1">
          <a:off x="6838950" y="13487400"/>
          <a:ext cx="971550" cy="22860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73</xdr:row>
      <xdr:rowOff>19050</xdr:rowOff>
    </xdr:from>
    <xdr:to>
      <xdr:col>16</xdr:col>
      <xdr:colOff>600075</xdr:colOff>
      <xdr:row>75</xdr:row>
      <xdr:rowOff>142875</xdr:rowOff>
    </xdr:to>
    <xdr:sp>
      <xdr:nvSpPr>
        <xdr:cNvPr id="38" name="AutoShape 63"/>
        <xdr:cNvSpPr>
          <a:spLocks/>
        </xdr:cNvSpPr>
      </xdr:nvSpPr>
      <xdr:spPr>
        <a:xfrm rot="2215271">
          <a:off x="2847975" y="8477250"/>
          <a:ext cx="2628900" cy="447675"/>
        </a:xfrm>
        <a:prstGeom prst="stripedRightArrow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M160"/>
  <sheetViews>
    <sheetView showGridLines="0" showRowColHeaders="0" showZeros="0" tabSelected="1" zoomScale="99" zoomScaleNormal="99" workbookViewId="0" topLeftCell="A1">
      <selection activeCell="B58" sqref="B58:B59"/>
    </sheetView>
  </sheetViews>
  <sheetFormatPr defaultColWidth="11.421875" defaultRowHeight="12.75"/>
  <cols>
    <col min="1" max="1" width="3.140625" style="0" customWidth="1"/>
    <col min="2" max="2" width="3.7109375" style="0" customWidth="1"/>
    <col min="3" max="3" width="10.140625" style="0" hidden="1" customWidth="1"/>
    <col min="4" max="4" width="4.28125" style="0" customWidth="1"/>
    <col min="5" max="5" width="10.140625" style="0" customWidth="1"/>
    <col min="6" max="6" width="4.28125" style="0" customWidth="1"/>
    <col min="7" max="7" width="10.140625" style="0" customWidth="1"/>
    <col min="8" max="8" width="3.7109375" style="0" customWidth="1"/>
    <col min="9" max="9" width="6.57421875" style="0" hidden="1" customWidth="1"/>
    <col min="10" max="10" width="4.28125" style="0" customWidth="1"/>
    <col min="11" max="11" width="10.140625" style="0" customWidth="1"/>
    <col min="12" max="12" width="4.28125" style="0" customWidth="1"/>
    <col min="13" max="13" width="10.140625" style="0" customWidth="1"/>
    <col min="14" max="14" width="3.7109375" style="0" customWidth="1"/>
    <col min="15" max="15" width="6.57421875" style="0" hidden="1" customWidth="1"/>
    <col min="16" max="16" width="4.28125" style="0" customWidth="1"/>
    <col min="17" max="17" width="10.140625" style="0" customWidth="1"/>
    <col min="18" max="18" width="4.28125" style="0" customWidth="1"/>
    <col min="19" max="19" width="10.140625" style="0" customWidth="1"/>
    <col min="20" max="20" width="3.7109375" style="0" customWidth="1"/>
    <col min="21" max="21" width="6.57421875" style="0" hidden="1" customWidth="1"/>
    <col min="22" max="22" width="4.28125" style="0" customWidth="1"/>
    <col min="23" max="23" width="10.140625" style="0" customWidth="1"/>
    <col min="24" max="24" width="4.28125" style="0" customWidth="1"/>
    <col min="25" max="25" width="10.140625" style="0" customWidth="1"/>
    <col min="26" max="26" width="13.7109375" style="0" customWidth="1"/>
    <col min="27" max="28" width="3.7109375" style="0" hidden="1" customWidth="1"/>
    <col min="29" max="29" width="4.28125" style="0" hidden="1" customWidth="1"/>
    <col min="30" max="30" width="10.140625" style="0" hidden="1" customWidth="1"/>
    <col min="31" max="31" width="4.28125" style="0" hidden="1" customWidth="1"/>
    <col min="32" max="32" width="10.140625" style="0" hidden="1" customWidth="1"/>
    <col min="33" max="34" width="3.7109375" style="0" hidden="1" customWidth="1"/>
    <col min="35" max="35" width="4.28125" style="0" hidden="1" customWidth="1"/>
    <col min="36" max="36" width="10.140625" style="0" hidden="1" customWidth="1"/>
    <col min="37" max="37" width="4.28125" style="0" hidden="1" customWidth="1"/>
    <col min="38" max="38" width="10.140625" style="0" hidden="1" customWidth="1"/>
    <col min="39" max="40" width="3.7109375" style="0" hidden="1" customWidth="1"/>
    <col min="41" max="41" width="4.28125" style="0" hidden="1" customWidth="1"/>
    <col min="42" max="42" width="10.140625" style="0" hidden="1" customWidth="1"/>
    <col min="43" max="43" width="4.28125" style="0" hidden="1" customWidth="1"/>
    <col min="44" max="44" width="10.140625" style="0" hidden="1" customWidth="1"/>
    <col min="45" max="45" width="3.7109375" style="0" hidden="1" customWidth="1"/>
    <col min="46" max="46" width="4.421875" style="0" hidden="1" customWidth="1"/>
    <col min="47" max="47" width="4.28125" style="0" hidden="1" customWidth="1"/>
    <col min="48" max="48" width="10.140625" style="0" hidden="1" customWidth="1"/>
    <col min="49" max="49" width="4.28125" style="0" hidden="1" customWidth="1"/>
    <col min="50" max="50" width="10.140625" style="0" hidden="1" customWidth="1"/>
    <col min="51" max="52" width="6.57421875" style="0" hidden="1" customWidth="1"/>
    <col min="53" max="53" width="10.00390625" style="0" customWidth="1"/>
    <col min="54" max="60" width="10.00390625" style="0" hidden="1" customWidth="1"/>
    <col min="61" max="61" width="10.00390625" style="0" customWidth="1"/>
    <col min="62" max="62" width="6.421875" style="0" customWidth="1"/>
  </cols>
  <sheetData>
    <row r="1" spans="1:53" ht="18" customHeight="1">
      <c r="A1" s="79"/>
      <c r="V1" s="114">
        <f>Libellés!C38</f>
        <v>11</v>
      </c>
      <c r="Z1" s="129"/>
      <c r="AA1" t="s">
        <v>14</v>
      </c>
      <c r="AC1" s="2"/>
      <c r="BA1" s="135"/>
    </row>
    <row r="2" spans="4:50" ht="8.25" customHeight="1">
      <c r="D2" s="93" t="str">
        <f>IF(B3="","",VLOOKUP(B3,Plancompta,3))</f>
        <v> +</v>
      </c>
      <c r="E2" s="77"/>
      <c r="F2" s="77"/>
      <c r="G2" s="43" t="str">
        <f>IF(B3="","",VLOOKUP(B3,Plancompta,4))</f>
        <v> -</v>
      </c>
      <c r="J2" s="93" t="str">
        <f>IF(H3="","",VLOOKUP(H3,Plancompta,3))</f>
        <v> +</v>
      </c>
      <c r="K2" s="77"/>
      <c r="L2" s="77"/>
      <c r="M2" s="43" t="str">
        <f>IF(H3="","",VLOOKUP(H3,Plancompta,4))</f>
        <v> -</v>
      </c>
      <c r="P2" s="93" t="str">
        <f>IF(N3="","",VLOOKUP(N3,Plancompta,3))</f>
        <v> +</v>
      </c>
      <c r="Q2" s="77"/>
      <c r="R2" s="77"/>
      <c r="S2" s="43" t="str">
        <f>IF(N3="","",VLOOKUP(N3,Plancompta,4))</f>
        <v> -</v>
      </c>
      <c r="V2" s="93" t="str">
        <f>IF(T3="","",VLOOKUP(T3,Plancompta,3))</f>
        <v> +</v>
      </c>
      <c r="W2" s="77"/>
      <c r="X2" s="77"/>
      <c r="Y2" s="43" t="str">
        <f>IF(T3="","",VLOOKUP(T3,Plancompta,4))</f>
        <v> -</v>
      </c>
      <c r="Z2" s="163"/>
      <c r="AC2" s="93">
        <f>IF(AA3="","",VLOOKUP(AA3,Plancompta,3))</f>
      </c>
      <c r="AD2" s="77"/>
      <c r="AE2" s="77"/>
      <c r="AF2" s="43">
        <f>IF(AA3="","",VLOOKUP(AA3,Plancompta,4))</f>
      </c>
      <c r="AI2" s="93">
        <f>IF(AG3="","",VLOOKUP(AG3,Plancompta,3))</f>
      </c>
      <c r="AJ2" s="77"/>
      <c r="AK2" s="77"/>
      <c r="AL2" s="43">
        <f>IF(AG3="","",VLOOKUP(AG3,Plancompta,4))</f>
      </c>
      <c r="AO2" s="93">
        <f>IF(AM3="","",VLOOKUP(AM3,Plancompta,3))</f>
      </c>
      <c r="AP2" s="77"/>
      <c r="AQ2" s="77"/>
      <c r="AR2" s="43">
        <f>IF(AM3="","",VLOOKUP(AM3,Plancompta,4))</f>
      </c>
      <c r="AU2" s="93">
        <f>IF(AS3="","",VLOOKUP(AS3,Plancompta,3))</f>
      </c>
      <c r="AV2" s="77"/>
      <c r="AW2" s="77"/>
      <c r="AX2" s="43">
        <f>IF(AS3="","",VLOOKUP(AS3,Plancompta,4))</f>
      </c>
    </row>
    <row r="3" spans="2:51" ht="15" customHeight="1">
      <c r="B3" s="165">
        <v>1000</v>
      </c>
      <c r="C3" s="6"/>
      <c r="D3" s="194" t="str">
        <f>IF(B3="","",B3&amp;" "&amp;VLOOKUP(B3,Plancompta,2))</f>
        <v>1000 Caisse</v>
      </c>
      <c r="E3" s="195"/>
      <c r="F3" s="195"/>
      <c r="G3" s="214"/>
      <c r="H3" s="165">
        <v>1010</v>
      </c>
      <c r="I3" s="76"/>
      <c r="J3" s="194" t="str">
        <f>IF(H3="","",H3&amp;" "&amp;VLOOKUP(H3,Plancompta,2))</f>
        <v>1010 Poste</v>
      </c>
      <c r="K3" s="195"/>
      <c r="L3" s="195"/>
      <c r="M3" s="214"/>
      <c r="N3" s="165">
        <v>1100</v>
      </c>
      <c r="O3" s="76"/>
      <c r="P3" s="194" t="str">
        <f>IF(N3="","",N3&amp;" "&amp;VLOOKUP(N3,Plancompta,2))</f>
        <v>1100 Créances clients</v>
      </c>
      <c r="Q3" s="195"/>
      <c r="R3" s="195"/>
      <c r="S3" s="214"/>
      <c r="T3" s="165">
        <v>1510</v>
      </c>
      <c r="U3" s="76"/>
      <c r="V3" s="194" t="str">
        <f>IF(T3="","",T3&amp;" "&amp;VLOOKUP(T3,Plancompta,2))</f>
        <v>1510 Mobilier</v>
      </c>
      <c r="W3" s="195"/>
      <c r="X3" s="195"/>
      <c r="Y3" s="214"/>
      <c r="Z3" s="1"/>
      <c r="AA3" s="165"/>
      <c r="AB3" s="5"/>
      <c r="AC3" s="212">
        <f>IF(AA3="","",AA3&amp;" "&amp;VLOOKUP(AA3,Plancompta,2))</f>
      </c>
      <c r="AD3" s="213"/>
      <c r="AE3" s="213"/>
      <c r="AF3" s="193"/>
      <c r="AG3" s="165"/>
      <c r="AH3" s="6"/>
      <c r="AI3" s="212">
        <f>IF(AG3="","",AG3&amp;" "&amp;VLOOKUP(AG3,Plancompta,2))</f>
      </c>
      <c r="AJ3" s="213"/>
      <c r="AK3" s="213"/>
      <c r="AL3" s="193"/>
      <c r="AM3" s="165"/>
      <c r="AN3" s="6"/>
      <c r="AO3" s="212">
        <f>IF(AM3="","",AM3&amp;" "&amp;VLOOKUP(AM3,Plancompta,2))</f>
      </c>
      <c r="AP3" s="213"/>
      <c r="AQ3" s="213"/>
      <c r="AR3" s="193"/>
      <c r="AS3" s="165"/>
      <c r="AT3" s="6"/>
      <c r="AU3" s="212">
        <f>IF(AS3="","",AS3&amp;" "&amp;VLOOKUP(AS3,Plancompta,2))</f>
      </c>
      <c r="AV3" s="213"/>
      <c r="AW3" s="213"/>
      <c r="AX3" s="193"/>
      <c r="AY3" s="1"/>
    </row>
    <row r="4" spans="2:56" ht="12.75" customHeight="1">
      <c r="B4" s="76"/>
      <c r="C4" s="6"/>
      <c r="D4" s="20"/>
      <c r="E4" s="21"/>
      <c r="F4" s="20"/>
      <c r="G4" s="21"/>
      <c r="H4" s="76"/>
      <c r="I4" s="6"/>
      <c r="J4" s="20"/>
      <c r="K4" s="21"/>
      <c r="L4" s="20"/>
      <c r="M4" s="21"/>
      <c r="N4" s="76"/>
      <c r="O4" s="6"/>
      <c r="P4" s="20"/>
      <c r="Q4" s="21"/>
      <c r="R4" s="20"/>
      <c r="S4" s="21"/>
      <c r="T4" s="76"/>
      <c r="U4" s="6"/>
      <c r="V4" s="20"/>
      <c r="W4" s="21"/>
      <c r="X4" s="20"/>
      <c r="Y4" s="21"/>
      <c r="Z4" s="1"/>
      <c r="AA4" s="76"/>
      <c r="AB4" s="5"/>
      <c r="AC4" s="20"/>
      <c r="AD4" s="21"/>
      <c r="AE4" s="20"/>
      <c r="AF4" s="21"/>
      <c r="AG4" s="76"/>
      <c r="AH4" s="73"/>
      <c r="AI4" s="20"/>
      <c r="AJ4" s="21"/>
      <c r="AK4" s="20"/>
      <c r="AL4" s="21"/>
      <c r="AM4" s="76"/>
      <c r="AN4" s="73"/>
      <c r="AO4" s="20"/>
      <c r="AP4" s="21"/>
      <c r="AQ4" s="20"/>
      <c r="AR4" s="21"/>
      <c r="AS4" s="76"/>
      <c r="AT4" s="73"/>
      <c r="AU4" s="20"/>
      <c r="AV4" s="21"/>
      <c r="AW4" s="20"/>
      <c r="AX4" s="21"/>
      <c r="AY4" s="1"/>
      <c r="BD4" t="s">
        <v>4</v>
      </c>
    </row>
    <row r="5" spans="2:60" ht="12.75" customHeight="1">
      <c r="B5" s="76"/>
      <c r="C5" s="6"/>
      <c r="D5" s="23"/>
      <c r="E5" s="24"/>
      <c r="F5" s="23"/>
      <c r="G5" s="24"/>
      <c r="H5" s="76"/>
      <c r="I5" s="6"/>
      <c r="J5" s="23"/>
      <c r="K5" s="24"/>
      <c r="L5" s="23"/>
      <c r="M5" s="24"/>
      <c r="N5" s="76"/>
      <c r="O5" s="6"/>
      <c r="P5" s="23"/>
      <c r="Q5" s="24"/>
      <c r="R5" s="23"/>
      <c r="S5" s="24"/>
      <c r="T5" s="76"/>
      <c r="U5" s="6"/>
      <c r="V5" s="23"/>
      <c r="W5" s="24"/>
      <c r="X5" s="23"/>
      <c r="Y5" s="24"/>
      <c r="Z5" s="1"/>
      <c r="AA5" s="76"/>
      <c r="AB5" s="5"/>
      <c r="AC5" s="23"/>
      <c r="AD5" s="24"/>
      <c r="AE5" s="23"/>
      <c r="AF5" s="24"/>
      <c r="AG5" s="76"/>
      <c r="AH5" s="73"/>
      <c r="AI5" s="23"/>
      <c r="AJ5" s="24"/>
      <c r="AK5" s="23"/>
      <c r="AL5" s="24"/>
      <c r="AM5" s="76"/>
      <c r="AN5" s="73"/>
      <c r="AO5" s="23"/>
      <c r="AP5" s="24"/>
      <c r="AQ5" s="23"/>
      <c r="AR5" s="24"/>
      <c r="AS5" s="76"/>
      <c r="AT5" s="73"/>
      <c r="AU5" s="23"/>
      <c r="AV5" s="24"/>
      <c r="AW5" s="23"/>
      <c r="AX5" s="24"/>
      <c r="AY5" s="1"/>
      <c r="BC5" s="128">
        <f>IF(INT(BD5/2)=BD5/2,1,2)</f>
        <v>2</v>
      </c>
      <c r="BD5" s="81">
        <f>B11</f>
        <v>41</v>
      </c>
      <c r="BE5" s="82">
        <f aca="true" t="shared" si="0" ref="BE5:BE45">IF(BC5=2,BH5*-1,BH5)</f>
        <v>0</v>
      </c>
      <c r="BF5" s="81" t="str">
        <f>D3</f>
        <v>1000 Caisse</v>
      </c>
      <c r="BG5" s="81" t="str">
        <f>LEFT(BF5,4)</f>
        <v>1000</v>
      </c>
      <c r="BH5" s="82">
        <f>C11</f>
        <v>0</v>
      </c>
    </row>
    <row r="6" spans="2:60" ht="12.75" customHeight="1">
      <c r="B6" s="76"/>
      <c r="C6" s="6"/>
      <c r="D6" s="23"/>
      <c r="E6" s="24"/>
      <c r="F6" s="23"/>
      <c r="G6" s="24"/>
      <c r="H6" s="76"/>
      <c r="I6" s="6"/>
      <c r="J6" s="23"/>
      <c r="K6" s="24"/>
      <c r="L6" s="23"/>
      <c r="M6" s="24"/>
      <c r="N6" s="76"/>
      <c r="O6" s="6"/>
      <c r="P6" s="23"/>
      <c r="Q6" s="24"/>
      <c r="R6" s="23"/>
      <c r="S6" s="24"/>
      <c r="T6" s="76"/>
      <c r="U6" s="6"/>
      <c r="V6" s="23"/>
      <c r="W6" s="24"/>
      <c r="X6" s="23"/>
      <c r="Y6" s="24"/>
      <c r="Z6" s="1"/>
      <c r="AA6" s="76"/>
      <c r="AB6" s="5"/>
      <c r="AC6" s="23"/>
      <c r="AD6" s="24"/>
      <c r="AE6" s="23"/>
      <c r="AF6" s="24"/>
      <c r="AG6" s="76"/>
      <c r="AH6" s="73"/>
      <c r="AI6" s="23"/>
      <c r="AJ6" s="24"/>
      <c r="AK6" s="23"/>
      <c r="AL6" s="24"/>
      <c r="AM6" s="76"/>
      <c r="AN6" s="73"/>
      <c r="AO6" s="23"/>
      <c r="AP6" s="24"/>
      <c r="AQ6" s="23"/>
      <c r="AR6" s="24"/>
      <c r="AS6" s="76"/>
      <c r="AT6" s="73"/>
      <c r="AU6" s="23"/>
      <c r="AV6" s="24"/>
      <c r="AW6" s="23"/>
      <c r="AX6" s="24"/>
      <c r="AY6" s="1"/>
      <c r="BC6" s="128">
        <f aca="true" t="shared" si="1" ref="BC6:BC70">IF(INT(BD6/2)=BD6/2,1,2)</f>
        <v>2</v>
      </c>
      <c r="BD6" s="81">
        <f>H11</f>
        <v>43</v>
      </c>
      <c r="BE6" s="82">
        <f t="shared" si="0"/>
        <v>0</v>
      </c>
      <c r="BF6" s="81" t="str">
        <f>J3</f>
        <v>1010 Poste</v>
      </c>
      <c r="BG6" s="81" t="str">
        <f aca="true" t="shared" si="2" ref="BG6:BG45">LEFT(BF6,4)</f>
        <v>1010</v>
      </c>
      <c r="BH6" s="82">
        <f>I11</f>
        <v>0</v>
      </c>
    </row>
    <row r="7" spans="2:60" ht="12.75" customHeight="1">
      <c r="B7" s="76"/>
      <c r="C7" s="6"/>
      <c r="D7" s="23"/>
      <c r="E7" s="24"/>
      <c r="F7" s="23"/>
      <c r="G7" s="24"/>
      <c r="H7" s="76"/>
      <c r="I7" s="6"/>
      <c r="J7" s="23"/>
      <c r="K7" s="24"/>
      <c r="L7" s="23"/>
      <c r="M7" s="24"/>
      <c r="N7" s="76"/>
      <c r="O7" s="6"/>
      <c r="P7" s="23"/>
      <c r="Q7" s="24"/>
      <c r="R7" s="23"/>
      <c r="S7" s="24"/>
      <c r="T7" s="76"/>
      <c r="U7" s="6"/>
      <c r="V7" s="23"/>
      <c r="W7" s="24"/>
      <c r="X7" s="23"/>
      <c r="Y7" s="24"/>
      <c r="Z7" s="1"/>
      <c r="AA7" s="76"/>
      <c r="AB7" s="5"/>
      <c r="AC7" s="23"/>
      <c r="AD7" s="24"/>
      <c r="AE7" s="23"/>
      <c r="AF7" s="24"/>
      <c r="AG7" s="76"/>
      <c r="AH7" s="73"/>
      <c r="AI7" s="23"/>
      <c r="AJ7" s="24"/>
      <c r="AK7" s="23"/>
      <c r="AL7" s="24"/>
      <c r="AM7" s="76"/>
      <c r="AN7" s="73"/>
      <c r="AO7" s="23"/>
      <c r="AP7" s="24"/>
      <c r="AQ7" s="23"/>
      <c r="AR7" s="24"/>
      <c r="AS7" s="76"/>
      <c r="AT7" s="73"/>
      <c r="AU7" s="23"/>
      <c r="AV7" s="24"/>
      <c r="AW7" s="23"/>
      <c r="AX7" s="24"/>
      <c r="AY7" s="1"/>
      <c r="BC7" s="128">
        <f t="shared" si="1"/>
        <v>2</v>
      </c>
      <c r="BD7" s="81">
        <f>N11</f>
        <v>45</v>
      </c>
      <c r="BE7" s="82">
        <f t="shared" si="0"/>
        <v>0</v>
      </c>
      <c r="BF7" s="81" t="str">
        <f>P3</f>
        <v>1100 Créances clients</v>
      </c>
      <c r="BG7" s="81" t="str">
        <f t="shared" si="2"/>
        <v>1100</v>
      </c>
      <c r="BH7" s="82">
        <f>O11</f>
        <v>0</v>
      </c>
    </row>
    <row r="8" spans="2:60" ht="12.75" customHeight="1" hidden="1">
      <c r="B8" s="76"/>
      <c r="C8" s="6"/>
      <c r="D8" s="3"/>
      <c r="E8" s="4"/>
      <c r="F8" s="3"/>
      <c r="G8" s="4"/>
      <c r="H8" s="73"/>
      <c r="I8" s="73"/>
      <c r="J8" s="23"/>
      <c r="K8" s="24"/>
      <c r="L8" s="23"/>
      <c r="M8" s="24"/>
      <c r="N8" s="73"/>
      <c r="O8" s="73"/>
      <c r="P8" s="23"/>
      <c r="Q8" s="24"/>
      <c r="R8" s="23"/>
      <c r="S8" s="24"/>
      <c r="T8" s="73"/>
      <c r="U8" s="73"/>
      <c r="V8" s="23"/>
      <c r="W8" s="24"/>
      <c r="X8" s="23"/>
      <c r="Y8" s="24"/>
      <c r="Z8" s="38"/>
      <c r="AA8" s="73"/>
      <c r="AB8" s="22"/>
      <c r="AC8" s="23"/>
      <c r="AD8" s="24"/>
      <c r="AE8" s="23"/>
      <c r="AF8" s="24"/>
      <c r="AG8" s="73"/>
      <c r="AH8" s="73"/>
      <c r="AI8" s="23"/>
      <c r="AJ8" s="24"/>
      <c r="AK8" s="23"/>
      <c r="AL8" s="24"/>
      <c r="AM8" s="73"/>
      <c r="AN8" s="73"/>
      <c r="AO8" s="23"/>
      <c r="AP8" s="24"/>
      <c r="AQ8" s="23"/>
      <c r="AR8" s="24"/>
      <c r="AS8" s="73"/>
      <c r="AT8" s="73"/>
      <c r="AU8" s="23"/>
      <c r="AV8" s="24"/>
      <c r="AW8" s="23"/>
      <c r="AX8" s="24"/>
      <c r="AY8" s="1"/>
      <c r="BC8" s="128">
        <f t="shared" si="1"/>
        <v>2</v>
      </c>
      <c r="BD8" s="81">
        <f>T11</f>
        <v>47</v>
      </c>
      <c r="BE8" s="82">
        <f t="shared" si="0"/>
        <v>0</v>
      </c>
      <c r="BF8" s="81" t="str">
        <f>V3</f>
        <v>1510 Mobilier</v>
      </c>
      <c r="BG8" s="81" t="str">
        <f t="shared" si="2"/>
        <v>1510</v>
      </c>
      <c r="BH8" s="82">
        <f>U11</f>
        <v>0</v>
      </c>
    </row>
    <row r="9" spans="2:60" ht="12.75" customHeight="1" hidden="1">
      <c r="B9" s="76"/>
      <c r="C9" s="6"/>
      <c r="D9" s="3"/>
      <c r="E9" s="4"/>
      <c r="F9" s="3"/>
      <c r="G9" s="4"/>
      <c r="H9" s="73"/>
      <c r="I9" s="73"/>
      <c r="J9" s="23"/>
      <c r="K9" s="24"/>
      <c r="L9" s="23"/>
      <c r="M9" s="24"/>
      <c r="N9" s="73"/>
      <c r="O9" s="73"/>
      <c r="P9" s="23"/>
      <c r="Q9" s="24"/>
      <c r="R9" s="23"/>
      <c r="S9" s="24"/>
      <c r="T9" s="73"/>
      <c r="U9" s="73"/>
      <c r="V9" s="23"/>
      <c r="W9" s="24"/>
      <c r="X9" s="23"/>
      <c r="Y9" s="24"/>
      <c r="Z9" s="38"/>
      <c r="AA9" s="73"/>
      <c r="AB9" s="22"/>
      <c r="AC9" s="23"/>
      <c r="AD9" s="24"/>
      <c r="AE9" s="23"/>
      <c r="AF9" s="24"/>
      <c r="AG9" s="73"/>
      <c r="AH9" s="73"/>
      <c r="AI9" s="23"/>
      <c r="AJ9" s="24"/>
      <c r="AK9" s="23"/>
      <c r="AL9" s="24"/>
      <c r="AM9" s="73"/>
      <c r="AN9" s="73"/>
      <c r="AO9" s="23"/>
      <c r="AP9" s="24"/>
      <c r="AQ9" s="23"/>
      <c r="AR9" s="24"/>
      <c r="AS9" s="73"/>
      <c r="AT9" s="73"/>
      <c r="AU9" s="23"/>
      <c r="AV9" s="24"/>
      <c r="AW9" s="23"/>
      <c r="AX9" s="24"/>
      <c r="AY9" s="1"/>
      <c r="BC9" s="128">
        <f t="shared" si="1"/>
        <v>2</v>
      </c>
      <c r="BD9" s="81">
        <f>B22</f>
        <v>49</v>
      </c>
      <c r="BE9" s="82">
        <f t="shared" si="0"/>
        <v>0</v>
      </c>
      <c r="BF9" s="81" t="str">
        <f>D14</f>
        <v>1520 Mat. informatique</v>
      </c>
      <c r="BG9" s="81" t="str">
        <f t="shared" si="2"/>
        <v>1520</v>
      </c>
      <c r="BH9" s="82">
        <f>C22</f>
        <v>0</v>
      </c>
    </row>
    <row r="10" spans="2:60" ht="12.75" customHeight="1" hidden="1">
      <c r="B10" s="76"/>
      <c r="C10" s="6"/>
      <c r="D10" s="3"/>
      <c r="E10" s="4"/>
      <c r="F10" s="3"/>
      <c r="G10" s="4"/>
      <c r="H10" s="73"/>
      <c r="I10" s="73"/>
      <c r="J10" s="23"/>
      <c r="K10" s="24"/>
      <c r="L10" s="23"/>
      <c r="M10" s="24"/>
      <c r="N10" s="73"/>
      <c r="O10" s="73"/>
      <c r="P10" s="23"/>
      <c r="Q10" s="24"/>
      <c r="R10" s="23"/>
      <c r="S10" s="24"/>
      <c r="T10" s="73"/>
      <c r="U10" s="73"/>
      <c r="V10" s="23"/>
      <c r="W10" s="24"/>
      <c r="X10" s="23"/>
      <c r="Y10" s="24"/>
      <c r="Z10" s="38"/>
      <c r="AA10" s="73"/>
      <c r="AB10" s="22"/>
      <c r="AC10" s="23"/>
      <c r="AD10" s="24"/>
      <c r="AE10" s="23"/>
      <c r="AF10" s="24"/>
      <c r="AG10" s="73"/>
      <c r="AH10" s="73"/>
      <c r="AI10" s="23"/>
      <c r="AJ10" s="24"/>
      <c r="AK10" s="23"/>
      <c r="AL10" s="24"/>
      <c r="AM10" s="73"/>
      <c r="AN10" s="73"/>
      <c r="AO10" s="23"/>
      <c r="AP10" s="24"/>
      <c r="AQ10" s="23"/>
      <c r="AR10" s="24"/>
      <c r="AS10" s="73"/>
      <c r="AT10" s="73"/>
      <c r="AU10" s="23"/>
      <c r="AV10" s="24"/>
      <c r="AW10" s="23"/>
      <c r="AX10" s="24"/>
      <c r="AY10" s="1"/>
      <c r="BC10" s="128">
        <f t="shared" si="1"/>
        <v>1</v>
      </c>
      <c r="BD10" s="81">
        <f>H22</f>
        <v>42</v>
      </c>
      <c r="BE10" s="82">
        <f t="shared" si="0"/>
        <v>0</v>
      </c>
      <c r="BF10" s="81" t="str">
        <f>J14</f>
        <v>2000 Fournisseurs</v>
      </c>
      <c r="BG10" s="81" t="str">
        <f t="shared" si="2"/>
        <v>2000</v>
      </c>
      <c r="BH10" s="82">
        <f>I22</f>
        <v>0</v>
      </c>
    </row>
    <row r="11" spans="2:60" ht="12.75" customHeight="1">
      <c r="B11" s="80">
        <v>41</v>
      </c>
      <c r="C11" s="169">
        <f>E11-G11</f>
        <v>0</v>
      </c>
      <c r="D11" s="170">
        <f>IF(E11=0,"",C12)</f>
      </c>
      <c r="E11" s="171">
        <f>IF(E4+G4=0,0,IF(SUM(E4:E10)&gt;SUM(G4:G10),0,SUM(G4:G10)-SUM(E4:E10)))</f>
        <v>0</v>
      </c>
      <c r="F11" s="170">
        <f>IF(G11=0,"",C12)</f>
      </c>
      <c r="G11" s="171">
        <f>IF(E4+G4=0,0,IF(SUM(G4:G10)&gt;SUM(E4:E10),0,SUM(E4:E10)-SUM(G4:G10)))</f>
        <v>0</v>
      </c>
      <c r="H11" s="80">
        <v>43</v>
      </c>
      <c r="I11" s="169">
        <f>K11-M11</f>
        <v>0</v>
      </c>
      <c r="J11" s="170">
        <f>IF(K11=0,"",I12)</f>
      </c>
      <c r="K11" s="171">
        <f>IF(K4+M4=0,0,IF(SUM(K4:K10)&gt;SUM(M4:M10),0,SUM(M4:M10)-SUM(K4:K10)))</f>
        <v>0</v>
      </c>
      <c r="L11" s="170">
        <f>IF(M11=0,"",I12)</f>
      </c>
      <c r="M11" s="171">
        <f>IF(K4+M4=0,0,IF(SUM(M4:M10)&gt;SUM(K4:K10),0,SUM(K4:K10)-SUM(M4:M10)))</f>
        <v>0</v>
      </c>
      <c r="N11" s="80">
        <v>45</v>
      </c>
      <c r="O11" s="169">
        <f>Q11-S11</f>
        <v>0</v>
      </c>
      <c r="P11" s="170">
        <f>IF(Q11=0,"",O12)</f>
      </c>
      <c r="Q11" s="171">
        <f>IF(Q4+S4=0,0,IF(SUM(Q4:Q10)&gt;SUM(S4:S10),0,SUM(S4:S10)-SUM(Q4:Q10)))</f>
        <v>0</v>
      </c>
      <c r="R11" s="170">
        <f>IF(S11=0,"",O12)</f>
      </c>
      <c r="S11" s="171">
        <f>IF(Q4+S4=0,0,IF(SUM(S4:S10)&gt;SUM(Q4:Q10),0,SUM(Q4:Q10)-SUM(S4:S10)))</f>
        <v>0</v>
      </c>
      <c r="T11" s="80">
        <v>47</v>
      </c>
      <c r="U11" s="169">
        <f>W11-Y11</f>
        <v>0</v>
      </c>
      <c r="V11" s="170">
        <f>IF(W11=0,"",U12)</f>
      </c>
      <c r="W11" s="171">
        <f>IF(W4+Y4=0,0,IF(SUM(W4:W10)&gt;SUM(Y4:Y10),0,SUM(Y4:Y10)-SUM(W4:W10)))</f>
        <v>0</v>
      </c>
      <c r="X11" s="170">
        <f>IF(Y11=0,"",U12)</f>
      </c>
      <c r="Y11" s="171">
        <f>IF(W4+Y4=0,0,IF(SUM(Y4:Y10)&gt;SUM(W4:W10),0,SUM(W4:W10)-SUM(Y4:Y10)))</f>
        <v>0</v>
      </c>
      <c r="Z11" s="83"/>
      <c r="AA11" s="80"/>
      <c r="AB11" s="169">
        <f>AD11-AF11</f>
        <v>0</v>
      </c>
      <c r="AC11" s="170">
        <f>IF(AD11=0,"",AB12)</f>
      </c>
      <c r="AD11" s="171">
        <f>IF(AD4+AF4=0,0,IF(SUM(AD4:AD10)&gt;SUM(AF4:AF10),0,SUM(AF4:AF10)-SUM(AD4:AD10)))</f>
        <v>0</v>
      </c>
      <c r="AE11" s="170">
        <f>IF(AF11=0,"",AB12)</f>
      </c>
      <c r="AF11" s="171">
        <f>IF(AD4+AF4=0,0,IF(SUM(AF4:AF10)&gt;SUM(AD4:AD10),0,SUM(AD4:AD10)-SUM(AF4:AF10)))</f>
        <v>0</v>
      </c>
      <c r="AG11" s="80"/>
      <c r="AH11" s="169">
        <f>AJ11-AL11</f>
        <v>0</v>
      </c>
      <c r="AI11" s="170">
        <f>IF(AJ11=0,"",AH12)</f>
      </c>
      <c r="AJ11" s="171">
        <f>IF(AJ4+AL4=0,0,IF(SUM(AJ4:AJ10)&gt;SUM(AL4:AL10),0,SUM(AL4:AL10)-SUM(AJ4:AJ10)))</f>
        <v>0</v>
      </c>
      <c r="AK11" s="170">
        <f>IF(AL11=0,"",AH12)</f>
      </c>
      <c r="AL11" s="171">
        <f>IF(AJ4+AL4=0,0,IF(SUM(AL4:AL10)&gt;SUM(AJ4:AJ10),0,SUM(AJ4:AJ10)-SUM(AL4:AL10)))</f>
        <v>0</v>
      </c>
      <c r="AM11" s="80"/>
      <c r="AN11" s="169">
        <f>AP11-AR11</f>
        <v>0</v>
      </c>
      <c r="AO11" s="170">
        <f>IF(AP11=0,"",AN12)</f>
      </c>
      <c r="AP11" s="171">
        <f>IF(AP4+AR4=0,0,IF(SUM(AP4:AP10)&gt;SUM(AR4:AR10),0,SUM(AR4:AR10)-SUM(AP4:AP10)))</f>
        <v>0</v>
      </c>
      <c r="AQ11" s="170">
        <f>IF(AR11=0,"",AN12)</f>
      </c>
      <c r="AR11" s="171">
        <f>IF(AP4+AR4=0,0,IF(SUM(AR4:AR10)&gt;SUM(AP4:AP10),0,SUM(AP4:AP10)-SUM(AR4:AR10)))</f>
        <v>0</v>
      </c>
      <c r="AS11" s="80"/>
      <c r="AT11" s="169">
        <f>AV11-AX11</f>
        <v>0</v>
      </c>
      <c r="AU11" s="170">
        <f>IF(AV11=0,"",AT12)</f>
      </c>
      <c r="AV11" s="171">
        <f>IF(AV4+AX4=0,0,IF(SUM(AV4:AV10)&gt;SUM(AX4:AX10),0,SUM(AX4:AX10)-SUM(AV4:AV10)))</f>
        <v>0</v>
      </c>
      <c r="AW11" s="170">
        <f>IF(AX11=0,"",AT12)</f>
      </c>
      <c r="AX11" s="171">
        <f>IF(AV4+AX4=0,0,IF(SUM(AX4:AX10)&gt;SUM(AV4:AV10),0,SUM(AV4:AV10)-SUM(AX4:AX10)))</f>
        <v>0</v>
      </c>
      <c r="AY11" s="1"/>
      <c r="BC11" s="128">
        <f t="shared" si="1"/>
        <v>1</v>
      </c>
      <c r="BD11" s="81">
        <f>N22</f>
        <v>44</v>
      </c>
      <c r="BE11" s="82">
        <f t="shared" si="0"/>
        <v>0</v>
      </c>
      <c r="BF11" s="81" t="str">
        <f>P14</f>
        <v>2100 Emprunt bancaire</v>
      </c>
      <c r="BG11" s="81" t="str">
        <f t="shared" si="2"/>
        <v>2100</v>
      </c>
      <c r="BH11" s="82">
        <f>O22</f>
        <v>0</v>
      </c>
    </row>
    <row r="12" spans="2:60" ht="12.75" customHeight="1">
      <c r="B12" s="76"/>
      <c r="C12" s="76" t="str">
        <f>IF(B11="","spb",IF(B11&gt;40,"v/bi","v/ex"))</f>
        <v>v/bi</v>
      </c>
      <c r="D12" s="172"/>
      <c r="E12" s="173">
        <f>IF(E4+G4=0,"",SUM(E4:E11))</f>
      </c>
      <c r="F12" s="174"/>
      <c r="G12" s="173">
        <f>IF(E4+G4=0,"",SUM(G4:G11))</f>
      </c>
      <c r="H12" s="152"/>
      <c r="I12" s="76" t="str">
        <f>IF(H11="","spb",IF(H11&gt;40,"v/bi","v/ex"))</f>
        <v>v/bi</v>
      </c>
      <c r="J12" s="172"/>
      <c r="K12" s="173">
        <f>IF(K4+M4=0,"",SUM(K4:K11))</f>
      </c>
      <c r="L12" s="174"/>
      <c r="M12" s="173">
        <f>IF(K4+M4=0,"",SUM(M4:M11))</f>
      </c>
      <c r="N12" s="152"/>
      <c r="O12" s="76" t="str">
        <f>IF(N11="","spb",IF(N11&gt;40,"v/bi","v/ex"))</f>
        <v>v/bi</v>
      </c>
      <c r="P12" s="172"/>
      <c r="Q12" s="173">
        <f>IF(Q4+S4=0,"",SUM(Q4:Q11))</f>
      </c>
      <c r="R12" s="174"/>
      <c r="S12" s="173">
        <f>IF(Q4+S4=0,"",SUM(S4:S11))</f>
      </c>
      <c r="T12" s="152"/>
      <c r="U12" s="76" t="str">
        <f>IF(T11="","spb",IF(T11&gt;40,"v/bi","v/ex"))</f>
        <v>v/bi</v>
      </c>
      <c r="V12" s="172"/>
      <c r="W12" s="173">
        <f>IF(W4+Y4=0,"",SUM(W4:W11))</f>
      </c>
      <c r="X12" s="174"/>
      <c r="Y12" s="173">
        <f>IF(W4+Y4=0,"",SUM(Y4:Y11))</f>
      </c>
      <c r="Z12" s="83"/>
      <c r="AA12" s="152"/>
      <c r="AB12" s="76" t="str">
        <f>IF(AA11="","spb",IF(AA11&gt;40,"v/bi","v/ex"))</f>
        <v>spb</v>
      </c>
      <c r="AC12" s="175"/>
      <c r="AD12" s="176">
        <f>IF(AD4+AF4=0,"",SUM(AD4:AD11))</f>
      </c>
      <c r="AE12" s="177"/>
      <c r="AF12" s="176">
        <f>IF(AD4+AF4=0,"",SUM(AF4:AF11))</f>
      </c>
      <c r="AG12" s="152"/>
      <c r="AH12" s="76" t="str">
        <f>IF(AG11="","spb",IF(AG11&gt;40,"v/bi","v/ex"))</f>
        <v>spb</v>
      </c>
      <c r="AI12" s="175"/>
      <c r="AJ12" s="176">
        <f>IF(AJ4+AL4=0,"",SUM(AJ4:AJ11))</f>
      </c>
      <c r="AK12" s="177"/>
      <c r="AL12" s="176">
        <f>IF(AJ4+AL4=0,"",SUM(AL4:AL11))</f>
      </c>
      <c r="AM12" s="152"/>
      <c r="AN12" s="76" t="str">
        <f>IF(AM11="","spb",IF(AM11&gt;40,"v/bi","v/ex"))</f>
        <v>spb</v>
      </c>
      <c r="AO12" s="175"/>
      <c r="AP12" s="176">
        <f>IF(AP4+AR4=0,"",SUM(AP4:AP11))</f>
      </c>
      <c r="AQ12" s="177"/>
      <c r="AR12" s="176">
        <f>IF(AP4+AR4=0,"",SUM(AR4:AR11))</f>
      </c>
      <c r="AS12" s="152"/>
      <c r="AT12" s="76" t="str">
        <f>IF(AS11="","spb",IF(AS11&gt;40,"v/bi","v/ex"))</f>
        <v>spb</v>
      </c>
      <c r="AU12" s="175"/>
      <c r="AV12" s="176">
        <f>IF(AV4+AX4=0,"",SUM(AV4:AV11))</f>
      </c>
      <c r="AW12" s="177"/>
      <c r="AX12" s="176">
        <f>IF(AV4+AX4=0,"",SUM(AX4:AX11))</f>
      </c>
      <c r="AY12" s="1"/>
      <c r="BC12" s="128">
        <f t="shared" si="1"/>
        <v>1</v>
      </c>
      <c r="BD12" s="81">
        <f>T22</f>
        <v>48</v>
      </c>
      <c r="BE12" s="82">
        <f t="shared" si="0"/>
        <v>0</v>
      </c>
      <c r="BF12" s="81" t="str">
        <f>V14</f>
        <v>2800 Capital</v>
      </c>
      <c r="BG12" s="81" t="str">
        <f t="shared" si="2"/>
        <v>2800</v>
      </c>
      <c r="BH12" s="82">
        <f>U22</f>
        <v>0</v>
      </c>
    </row>
    <row r="13" spans="2:60" ht="12.75">
      <c r="B13" s="76"/>
      <c r="C13" s="6"/>
      <c r="D13" s="93" t="str">
        <f>IF(B14="","",VLOOKUP(B14,Plancompta,3))</f>
        <v> +</v>
      </c>
      <c r="E13" s="77"/>
      <c r="F13" s="77"/>
      <c r="G13" s="43" t="str">
        <f>IF(B14="","",VLOOKUP(B14,Plancompta,4))</f>
        <v> -</v>
      </c>
      <c r="H13" s="80"/>
      <c r="I13" s="78"/>
      <c r="J13" s="93" t="str">
        <f>IF(H14="","",VLOOKUP(H14,Plancompta,3))</f>
        <v> -</v>
      </c>
      <c r="K13" s="77"/>
      <c r="L13" s="77"/>
      <c r="M13" s="43" t="str">
        <f>IF(H14="","",VLOOKUP(H14,Plancompta,4))</f>
        <v> + </v>
      </c>
      <c r="N13" s="80"/>
      <c r="O13" s="78"/>
      <c r="P13" s="93" t="str">
        <f>IF(N14="","",VLOOKUP(N14,Plancompta,3))</f>
        <v> -</v>
      </c>
      <c r="Q13" s="77"/>
      <c r="R13" s="77"/>
      <c r="S13" s="43" t="str">
        <f>IF(N14="","",VLOOKUP(N14,Plancompta,4))</f>
        <v> + </v>
      </c>
      <c r="T13" s="80"/>
      <c r="U13" s="78"/>
      <c r="V13" s="93" t="str">
        <f>IF(T14="","",VLOOKUP(T14,Plancompta,3))</f>
        <v> -</v>
      </c>
      <c r="W13" s="77"/>
      <c r="X13" s="77"/>
      <c r="Y13" s="43" t="str">
        <f>IF(T14="","",VLOOKUP(T14,Plancompta,4))</f>
        <v> + </v>
      </c>
      <c r="Z13" s="1"/>
      <c r="AA13" s="76"/>
      <c r="AB13" s="5"/>
      <c r="AC13" s="93">
        <f>IF(AA14="","",VLOOKUP(AA14,Plancompta,3))</f>
      </c>
      <c r="AD13" s="77"/>
      <c r="AE13" s="77"/>
      <c r="AF13" s="43">
        <f>IF(AA14="","",VLOOKUP(AA14,Plancompta,4))</f>
      </c>
      <c r="AG13" s="76"/>
      <c r="AH13" s="7"/>
      <c r="AI13" s="93">
        <f>IF(AG14="","",VLOOKUP(AG14,Plancompta,3))</f>
      </c>
      <c r="AJ13" s="77"/>
      <c r="AK13" s="77"/>
      <c r="AL13" s="43">
        <f>IF(AG14="","",VLOOKUP(AG14,Plancompta,4))</f>
      </c>
      <c r="AM13" s="76"/>
      <c r="AN13" s="7"/>
      <c r="AO13" s="93">
        <f>IF(AM14="","",VLOOKUP(AM14,Plancompta,3))</f>
      </c>
      <c r="AP13" s="77"/>
      <c r="AQ13" s="77"/>
      <c r="AR13" s="43">
        <f>IF(AM14="","",VLOOKUP(AM14,Plancompta,4))</f>
      </c>
      <c r="AS13" s="76"/>
      <c r="AT13" s="7"/>
      <c r="AU13" s="93">
        <f>IF(AS14="","",VLOOKUP(AS14,Plancompta,3))</f>
      </c>
      <c r="AV13" s="77"/>
      <c r="AW13" s="77"/>
      <c r="AX13" s="43">
        <f>IF(AS14="","",VLOOKUP(AS14,Plancompta,4))</f>
      </c>
      <c r="AY13" s="1"/>
      <c r="BC13" s="128">
        <f t="shared" si="1"/>
        <v>1</v>
      </c>
      <c r="BD13" s="81">
        <f>B33</f>
        <v>2</v>
      </c>
      <c r="BE13" s="82">
        <f t="shared" si="0"/>
        <v>0</v>
      </c>
      <c r="BF13" s="81" t="str">
        <f>D25</f>
        <v> Charges et  Produits</v>
      </c>
      <c r="BG13" s="81" t="str">
        <f t="shared" si="2"/>
        <v> Cha</v>
      </c>
      <c r="BH13" s="82">
        <f>C33</f>
        <v>0</v>
      </c>
    </row>
    <row r="14" spans="2:60" ht="15" customHeight="1">
      <c r="B14" s="165">
        <v>1520</v>
      </c>
      <c r="C14" s="6"/>
      <c r="D14" s="194" t="str">
        <f>IF(B14="","",B14&amp;" "&amp;VLOOKUP(B14,Plancompta,2))</f>
        <v>1520 Mat. informatique</v>
      </c>
      <c r="E14" s="195"/>
      <c r="F14" s="195"/>
      <c r="G14" s="214"/>
      <c r="H14" s="165">
        <v>2000</v>
      </c>
      <c r="I14" s="76"/>
      <c r="J14" s="194" t="str">
        <f>IF(H14="","",H14&amp;" "&amp;VLOOKUP(H14,Plancompta,2))</f>
        <v>2000 Fournisseurs</v>
      </c>
      <c r="K14" s="195"/>
      <c r="L14" s="195"/>
      <c r="M14" s="214"/>
      <c r="N14" s="165">
        <v>2100</v>
      </c>
      <c r="O14" s="76"/>
      <c r="P14" s="194" t="str">
        <f>IF(N14="","",N14&amp;" "&amp;VLOOKUP(N14,Plancompta,2))</f>
        <v>2100 Emprunt bancaire</v>
      </c>
      <c r="Q14" s="195"/>
      <c r="R14" s="195"/>
      <c r="S14" s="214"/>
      <c r="T14" s="165">
        <v>2800</v>
      </c>
      <c r="U14" s="76"/>
      <c r="V14" s="194" t="str">
        <f>IF(T14="","",T14&amp;" "&amp;VLOOKUP(T14,Plancompta,2))</f>
        <v>2800 Capital</v>
      </c>
      <c r="W14" s="195"/>
      <c r="X14" s="195"/>
      <c r="Y14" s="214"/>
      <c r="Z14" s="1"/>
      <c r="AA14" s="165"/>
      <c r="AB14" s="5"/>
      <c r="AC14" s="212">
        <f>IF(AA14="","",AA14&amp;" "&amp;VLOOKUP(AA14,Plancompta,2))</f>
      </c>
      <c r="AD14" s="213"/>
      <c r="AE14" s="213"/>
      <c r="AF14" s="193"/>
      <c r="AG14" s="165"/>
      <c r="AH14" s="6"/>
      <c r="AI14" s="212">
        <f>IF(AG14="","",AG14&amp;" "&amp;VLOOKUP(AG14,Plancompta,2))</f>
      </c>
      <c r="AJ14" s="213"/>
      <c r="AK14" s="213"/>
      <c r="AL14" s="193"/>
      <c r="AM14" s="165"/>
      <c r="AN14" s="6"/>
      <c r="AO14" s="212">
        <f>IF(AM14="","",AM14&amp;" "&amp;VLOOKUP(AM14,Plancompta,2))</f>
      </c>
      <c r="AP14" s="213"/>
      <c r="AQ14" s="213"/>
      <c r="AR14" s="193"/>
      <c r="AS14" s="165"/>
      <c r="AT14" s="6"/>
      <c r="AU14" s="212">
        <f>IF(AS14="","",AS14&amp;" "&amp;VLOOKUP(AS14,Plancompta,2))</f>
      </c>
      <c r="AV14" s="213"/>
      <c r="AW14" s="213"/>
      <c r="AX14" s="193"/>
      <c r="AY14" s="1"/>
      <c r="BB14" s="31"/>
      <c r="BC14" s="128">
        <f t="shared" si="1"/>
        <v>1</v>
      </c>
      <c r="BD14" s="81">
        <f>H33</f>
        <v>12</v>
      </c>
      <c r="BE14" s="82">
        <f t="shared" si="0"/>
        <v>0</v>
      </c>
      <c r="BF14" s="81">
        <f>J25</f>
        <v>0</v>
      </c>
      <c r="BG14" s="81" t="str">
        <f t="shared" si="2"/>
        <v>0</v>
      </c>
      <c r="BH14" s="82">
        <f>I33</f>
        <v>0</v>
      </c>
    </row>
    <row r="15" spans="2:60" ht="12.75" customHeight="1">
      <c r="B15" s="76"/>
      <c r="C15" s="6"/>
      <c r="D15" s="20"/>
      <c r="E15" s="21"/>
      <c r="F15" s="20"/>
      <c r="G15" s="21"/>
      <c r="H15" s="76"/>
      <c r="I15" s="6"/>
      <c r="J15" s="20"/>
      <c r="K15" s="21"/>
      <c r="L15" s="20"/>
      <c r="M15" s="21"/>
      <c r="N15" s="76"/>
      <c r="O15" s="6"/>
      <c r="P15" s="20"/>
      <c r="Q15" s="21"/>
      <c r="R15" s="20"/>
      <c r="S15" s="21"/>
      <c r="T15" s="76"/>
      <c r="U15" s="6"/>
      <c r="V15" s="20"/>
      <c r="W15" s="21"/>
      <c r="X15" s="20"/>
      <c r="Y15" s="21"/>
      <c r="Z15" s="1"/>
      <c r="AA15" s="76"/>
      <c r="AB15" s="5"/>
      <c r="AC15" s="20"/>
      <c r="AD15" s="21"/>
      <c r="AE15" s="20"/>
      <c r="AF15" s="21"/>
      <c r="AG15" s="76"/>
      <c r="AH15" s="73"/>
      <c r="AI15" s="20"/>
      <c r="AJ15" s="21"/>
      <c r="AK15" s="20"/>
      <c r="AL15" s="21"/>
      <c r="AM15" s="76"/>
      <c r="AN15" s="73"/>
      <c r="AO15" s="20"/>
      <c r="AP15" s="21"/>
      <c r="AQ15" s="20"/>
      <c r="AR15" s="21"/>
      <c r="AS15" s="76"/>
      <c r="AT15" s="73"/>
      <c r="AU15" s="20"/>
      <c r="AV15" s="21"/>
      <c r="AW15" s="20"/>
      <c r="AX15" s="21"/>
      <c r="AY15" s="1"/>
      <c r="BC15" s="128">
        <f t="shared" si="1"/>
        <v>1</v>
      </c>
      <c r="BD15" s="81">
        <f>N33</f>
        <v>0</v>
      </c>
      <c r="BE15" s="82">
        <f t="shared" si="0"/>
        <v>0</v>
      </c>
      <c r="BF15" s="81">
        <f>P25</f>
      </c>
      <c r="BG15" s="81">
        <f t="shared" si="2"/>
      </c>
      <c r="BH15" s="82">
        <f>O33</f>
        <v>0</v>
      </c>
    </row>
    <row r="16" spans="2:60" ht="12.75" customHeight="1">
      <c r="B16" s="76"/>
      <c r="C16" s="6"/>
      <c r="D16" s="23"/>
      <c r="E16" s="24"/>
      <c r="F16" s="23"/>
      <c r="G16" s="24"/>
      <c r="H16" s="76"/>
      <c r="I16" s="6"/>
      <c r="J16" s="23"/>
      <c r="K16" s="24"/>
      <c r="L16" s="23"/>
      <c r="M16" s="24"/>
      <c r="N16" s="76"/>
      <c r="O16" s="6"/>
      <c r="P16" s="23"/>
      <c r="Q16" s="24"/>
      <c r="R16" s="23"/>
      <c r="S16" s="24"/>
      <c r="T16" s="76"/>
      <c r="U16" s="6"/>
      <c r="V16" s="23"/>
      <c r="W16" s="24"/>
      <c r="X16" s="23"/>
      <c r="Y16" s="24"/>
      <c r="Z16" s="1"/>
      <c r="AA16" s="76"/>
      <c r="AB16" s="5"/>
      <c r="AC16" s="23"/>
      <c r="AD16" s="24"/>
      <c r="AE16" s="23"/>
      <c r="AF16" s="24"/>
      <c r="AG16" s="76"/>
      <c r="AH16" s="73"/>
      <c r="AI16" s="23"/>
      <c r="AJ16" s="24"/>
      <c r="AK16" s="23"/>
      <c r="AL16" s="24"/>
      <c r="AM16" s="76"/>
      <c r="AN16" s="73"/>
      <c r="AO16" s="23"/>
      <c r="AP16" s="24"/>
      <c r="AQ16" s="23"/>
      <c r="AR16" s="24"/>
      <c r="AS16" s="76"/>
      <c r="AT16" s="73"/>
      <c r="AU16" s="23"/>
      <c r="AV16" s="24"/>
      <c r="AW16" s="23"/>
      <c r="AX16" s="24"/>
      <c r="AY16" s="1"/>
      <c r="BC16" s="128">
        <f t="shared" si="1"/>
        <v>1</v>
      </c>
      <c r="BD16" s="81">
        <f>T33</f>
        <v>0</v>
      </c>
      <c r="BE16" s="82">
        <f t="shared" si="0"/>
        <v>0</v>
      </c>
      <c r="BF16" s="81">
        <f>V25</f>
      </c>
      <c r="BG16" s="81">
        <f t="shared" si="2"/>
      </c>
      <c r="BH16" s="82">
        <f>U33</f>
        <v>0</v>
      </c>
    </row>
    <row r="17" spans="2:60" ht="12.75" customHeight="1">
      <c r="B17" s="76"/>
      <c r="C17" s="6"/>
      <c r="D17" s="23"/>
      <c r="E17" s="24"/>
      <c r="F17" s="23"/>
      <c r="G17" s="24"/>
      <c r="H17" s="76"/>
      <c r="I17" s="6"/>
      <c r="J17" s="23"/>
      <c r="K17" s="24"/>
      <c r="L17" s="23"/>
      <c r="M17" s="24"/>
      <c r="N17" s="76"/>
      <c r="O17" s="6"/>
      <c r="P17" s="23"/>
      <c r="Q17" s="24"/>
      <c r="R17" s="23"/>
      <c r="S17" s="24"/>
      <c r="T17" s="76"/>
      <c r="U17" s="6"/>
      <c r="V17" s="23"/>
      <c r="W17" s="24"/>
      <c r="X17" s="23"/>
      <c r="Y17" s="24"/>
      <c r="Z17" s="1"/>
      <c r="AA17" s="76"/>
      <c r="AB17" s="5"/>
      <c r="AC17" s="23"/>
      <c r="AD17" s="24"/>
      <c r="AE17" s="23"/>
      <c r="AF17" s="24"/>
      <c r="AG17" s="76"/>
      <c r="AH17" s="73"/>
      <c r="AI17" s="23"/>
      <c r="AJ17" s="24"/>
      <c r="AK17" s="23"/>
      <c r="AL17" s="24"/>
      <c r="AM17" s="76"/>
      <c r="AN17" s="73"/>
      <c r="AO17" s="23"/>
      <c r="AP17" s="24"/>
      <c r="AQ17" s="23"/>
      <c r="AR17" s="24"/>
      <c r="AS17" s="76"/>
      <c r="AT17" s="73"/>
      <c r="AU17" s="23"/>
      <c r="AV17" s="24"/>
      <c r="AW17" s="23"/>
      <c r="AX17" s="24"/>
      <c r="AY17" s="1"/>
      <c r="BC17" s="128">
        <f t="shared" si="1"/>
        <v>1</v>
      </c>
      <c r="BD17" s="81">
        <f>B44</f>
        <v>0</v>
      </c>
      <c r="BE17" s="82">
        <f t="shared" si="0"/>
        <v>0</v>
      </c>
      <c r="BF17" s="81">
        <f>D36</f>
      </c>
      <c r="BG17" s="81">
        <f t="shared" si="2"/>
      </c>
      <c r="BH17" s="82">
        <f>C44</f>
        <v>0</v>
      </c>
    </row>
    <row r="18" spans="2:60" ht="12.75" customHeight="1">
      <c r="B18" s="76"/>
      <c r="C18" s="6"/>
      <c r="D18" s="23"/>
      <c r="E18" s="24"/>
      <c r="F18" s="23"/>
      <c r="G18" s="24"/>
      <c r="H18" s="76"/>
      <c r="I18" s="6"/>
      <c r="J18" s="23"/>
      <c r="K18" s="24"/>
      <c r="L18" s="23"/>
      <c r="M18" s="24"/>
      <c r="N18" s="76"/>
      <c r="O18" s="6"/>
      <c r="P18" s="23"/>
      <c r="Q18" s="24"/>
      <c r="R18" s="23"/>
      <c r="S18" s="24"/>
      <c r="T18" s="76"/>
      <c r="U18" s="6"/>
      <c r="V18" s="23"/>
      <c r="W18" s="24"/>
      <c r="X18" s="23"/>
      <c r="Y18" s="24"/>
      <c r="Z18" s="1"/>
      <c r="AA18" s="76"/>
      <c r="AB18" s="5"/>
      <c r="AC18" s="23"/>
      <c r="AD18" s="24"/>
      <c r="AE18" s="23"/>
      <c r="AF18" s="24"/>
      <c r="AG18" s="76"/>
      <c r="AH18" s="73"/>
      <c r="AI18" s="23"/>
      <c r="AJ18" s="24"/>
      <c r="AK18" s="23"/>
      <c r="AL18" s="24"/>
      <c r="AM18" s="76"/>
      <c r="AN18" s="73"/>
      <c r="AO18" s="23"/>
      <c r="AP18" s="24"/>
      <c r="AQ18" s="23"/>
      <c r="AR18" s="24"/>
      <c r="AS18" s="76"/>
      <c r="AT18" s="73"/>
      <c r="AU18" s="23"/>
      <c r="AV18" s="24"/>
      <c r="AW18" s="23"/>
      <c r="AX18" s="24"/>
      <c r="AY18" s="1"/>
      <c r="BC18" s="128">
        <f t="shared" si="1"/>
        <v>1</v>
      </c>
      <c r="BD18" s="81">
        <f>H44</f>
        <v>0</v>
      </c>
      <c r="BE18" s="82">
        <f t="shared" si="0"/>
        <v>0</v>
      </c>
      <c r="BF18" s="81">
        <f>J36</f>
      </c>
      <c r="BG18" s="81">
        <f t="shared" si="2"/>
      </c>
      <c r="BH18" s="82">
        <f>I44</f>
        <v>0</v>
      </c>
    </row>
    <row r="19" spans="2:60" ht="12.75" customHeight="1" hidden="1">
      <c r="B19" s="76"/>
      <c r="C19" s="6"/>
      <c r="D19" s="3"/>
      <c r="E19" s="4"/>
      <c r="F19" s="3"/>
      <c r="G19" s="4"/>
      <c r="H19" s="73"/>
      <c r="I19" s="73"/>
      <c r="J19" s="23"/>
      <c r="K19" s="24"/>
      <c r="L19" s="23"/>
      <c r="M19" s="24"/>
      <c r="N19" s="73"/>
      <c r="O19" s="73"/>
      <c r="P19" s="23"/>
      <c r="Q19" s="24"/>
      <c r="R19" s="23"/>
      <c r="S19" s="24"/>
      <c r="T19" s="73"/>
      <c r="U19" s="73"/>
      <c r="V19" s="23"/>
      <c r="W19" s="24"/>
      <c r="X19" s="23"/>
      <c r="Y19" s="24"/>
      <c r="Z19" s="38"/>
      <c r="AA19" s="73"/>
      <c r="AB19" s="22"/>
      <c r="AC19" s="23"/>
      <c r="AD19" s="24"/>
      <c r="AE19" s="23"/>
      <c r="AF19" s="24"/>
      <c r="AG19" s="73"/>
      <c r="AH19" s="73"/>
      <c r="AI19" s="23"/>
      <c r="AJ19" s="24"/>
      <c r="AK19" s="23"/>
      <c r="AL19" s="24"/>
      <c r="AM19" s="73"/>
      <c r="AN19" s="73"/>
      <c r="AO19" s="23"/>
      <c r="AP19" s="24"/>
      <c r="AQ19" s="23"/>
      <c r="AR19" s="24"/>
      <c r="AS19" s="73"/>
      <c r="AT19" s="73"/>
      <c r="AU19" s="23"/>
      <c r="AV19" s="24"/>
      <c r="AW19" s="23"/>
      <c r="AX19" s="24"/>
      <c r="AY19" s="1"/>
      <c r="BC19" s="128">
        <f t="shared" si="1"/>
        <v>1</v>
      </c>
      <c r="BD19" s="81">
        <f>N44</f>
        <v>0</v>
      </c>
      <c r="BE19" s="82">
        <f t="shared" si="0"/>
        <v>0</v>
      </c>
      <c r="BF19" s="81">
        <f>P36</f>
      </c>
      <c r="BG19" s="81">
        <f t="shared" si="2"/>
      </c>
      <c r="BH19" s="82">
        <f>O44</f>
        <v>0</v>
      </c>
    </row>
    <row r="20" spans="2:60" ht="12.75" customHeight="1" hidden="1">
      <c r="B20" s="76"/>
      <c r="C20" s="6"/>
      <c r="D20" s="3"/>
      <c r="E20" s="4"/>
      <c r="F20" s="3"/>
      <c r="G20" s="4"/>
      <c r="H20" s="73"/>
      <c r="I20" s="73"/>
      <c r="J20" s="23"/>
      <c r="K20" s="24"/>
      <c r="L20" s="23"/>
      <c r="M20" s="24"/>
      <c r="N20" s="73"/>
      <c r="O20" s="73"/>
      <c r="P20" s="23"/>
      <c r="Q20" s="24"/>
      <c r="R20" s="23"/>
      <c r="S20" s="24"/>
      <c r="T20" s="73"/>
      <c r="U20" s="73"/>
      <c r="V20" s="23"/>
      <c r="W20" s="24"/>
      <c r="X20" s="23"/>
      <c r="Y20" s="24"/>
      <c r="Z20" s="38"/>
      <c r="AA20" s="73"/>
      <c r="AB20" s="22"/>
      <c r="AC20" s="23"/>
      <c r="AD20" s="24"/>
      <c r="AE20" s="23"/>
      <c r="AF20" s="24"/>
      <c r="AG20" s="73"/>
      <c r="AH20" s="73"/>
      <c r="AI20" s="23"/>
      <c r="AJ20" s="24"/>
      <c r="AK20" s="23"/>
      <c r="AL20" s="24"/>
      <c r="AM20" s="73"/>
      <c r="AN20" s="73"/>
      <c r="AO20" s="23"/>
      <c r="AP20" s="24"/>
      <c r="AQ20" s="23"/>
      <c r="AR20" s="24"/>
      <c r="AS20" s="73"/>
      <c r="AT20" s="73"/>
      <c r="AU20" s="23"/>
      <c r="AV20" s="24"/>
      <c r="AW20" s="23"/>
      <c r="AX20" s="24"/>
      <c r="AY20" s="1"/>
      <c r="BC20" s="128">
        <f t="shared" si="1"/>
        <v>1</v>
      </c>
      <c r="BD20" s="81">
        <f>T44</f>
        <v>0</v>
      </c>
      <c r="BE20" s="82">
        <f t="shared" si="0"/>
        <v>0</v>
      </c>
      <c r="BF20" s="81">
        <f>V36</f>
      </c>
      <c r="BG20" s="81">
        <f t="shared" si="2"/>
      </c>
      <c r="BH20" s="82">
        <f>U44</f>
        <v>0</v>
      </c>
    </row>
    <row r="21" spans="2:60" ht="12.75" customHeight="1" hidden="1">
      <c r="B21" s="76"/>
      <c r="C21" s="6"/>
      <c r="D21" s="3"/>
      <c r="E21" s="4"/>
      <c r="F21" s="3"/>
      <c r="G21" s="4"/>
      <c r="H21" s="73"/>
      <c r="I21" s="73"/>
      <c r="J21" s="23"/>
      <c r="K21" s="24"/>
      <c r="L21" s="23"/>
      <c r="M21" s="24"/>
      <c r="N21" s="73"/>
      <c r="O21" s="73"/>
      <c r="P21" s="23"/>
      <c r="Q21" s="24"/>
      <c r="R21" s="23"/>
      <c r="S21" s="24"/>
      <c r="T21" s="73"/>
      <c r="U21" s="73"/>
      <c r="V21" s="23"/>
      <c r="W21" s="24"/>
      <c r="X21" s="23"/>
      <c r="Y21" s="24"/>
      <c r="Z21" s="38"/>
      <c r="AA21" s="73"/>
      <c r="AB21" s="22"/>
      <c r="AC21" s="23"/>
      <c r="AD21" s="24"/>
      <c r="AE21" s="23"/>
      <c r="AF21" s="24"/>
      <c r="AG21" s="73"/>
      <c r="AH21" s="73"/>
      <c r="AI21" s="23"/>
      <c r="AJ21" s="24"/>
      <c r="AK21" s="23"/>
      <c r="AL21" s="24"/>
      <c r="AM21" s="73"/>
      <c r="AN21" s="73"/>
      <c r="AO21" s="23"/>
      <c r="AP21" s="24"/>
      <c r="AQ21" s="23"/>
      <c r="AR21" s="24"/>
      <c r="AS21" s="73"/>
      <c r="AT21" s="73"/>
      <c r="AU21" s="23"/>
      <c r="AV21" s="24"/>
      <c r="AW21" s="23"/>
      <c r="AX21" s="24"/>
      <c r="AY21" s="1"/>
      <c r="BC21" s="128">
        <f t="shared" si="1"/>
        <v>1</v>
      </c>
      <c r="BD21" s="81">
        <f>B77</f>
        <v>0</v>
      </c>
      <c r="BE21" s="82">
        <f t="shared" si="0"/>
        <v>0</v>
      </c>
      <c r="BF21" s="81">
        <f>D61</f>
        <v>0</v>
      </c>
      <c r="BG21" s="81" t="str">
        <f t="shared" si="2"/>
        <v>0</v>
      </c>
      <c r="BH21" s="82">
        <f>C77</f>
        <v>0</v>
      </c>
    </row>
    <row r="22" spans="2:60" ht="12.75" customHeight="1">
      <c r="B22" s="80">
        <v>49</v>
      </c>
      <c r="C22" s="169">
        <f>E22-G22</f>
        <v>0</v>
      </c>
      <c r="D22" s="170">
        <f>IF(E22=0,"",C23)</f>
      </c>
      <c r="E22" s="171">
        <f>IF(E15+G15=0,0,IF(SUM(E15:E21)&gt;SUM(G15:G21),0,SUM(G15:G21)-SUM(E15:E21)))</f>
        <v>0</v>
      </c>
      <c r="F22" s="170">
        <f>IF(G22=0,"",C23)</f>
      </c>
      <c r="G22" s="171">
        <f>IF(E15+G15=0,0,IF(SUM(G15:G21)&gt;SUM(E15:E21),0,SUM(E15:E21)-SUM(G15:G21)))</f>
        <v>0</v>
      </c>
      <c r="H22" s="80">
        <v>42</v>
      </c>
      <c r="I22" s="169">
        <f>K22-M22</f>
        <v>0</v>
      </c>
      <c r="J22" s="170">
        <f>IF(K22=0,"",I23)</f>
      </c>
      <c r="K22" s="171">
        <f>IF(K15+M15=0,0,IF(SUM(K15:K21)&gt;SUM(M15:M21),0,SUM(M15:M21)-SUM(K15:K21)))</f>
        <v>0</v>
      </c>
      <c r="L22" s="170">
        <f>IF(M22=0,"",I23)</f>
      </c>
      <c r="M22" s="171">
        <f>IF(K15+M15=0,0,IF(SUM(M15:M21)&gt;SUM(K15:K21),0,SUM(K15:K21)-SUM(M15:M21)))</f>
        <v>0</v>
      </c>
      <c r="N22" s="80">
        <v>44</v>
      </c>
      <c r="O22" s="169">
        <f>Q22-S22</f>
        <v>0</v>
      </c>
      <c r="P22" s="170">
        <f>IF(Q22=0,"",O23)</f>
      </c>
      <c r="Q22" s="171">
        <f>IF(Q15+S15=0,0,IF(SUM(Q15:Q21)&gt;SUM(S15:S21),0,SUM(S15:S21)-SUM(Q15:Q21)))</f>
        <v>0</v>
      </c>
      <c r="R22" s="170">
        <f>IF(S22=0,"",O23)</f>
      </c>
      <c r="S22" s="171">
        <f>IF(Q15+S15=0,0,IF(SUM(S15:S21)&gt;SUM(Q15:Q21),0,SUM(Q15:Q21)-SUM(S15:S21)))</f>
        <v>0</v>
      </c>
      <c r="T22" s="80">
        <v>48</v>
      </c>
      <c r="U22" s="169">
        <f>W22-Y22</f>
        <v>0</v>
      </c>
      <c r="V22" s="170">
        <f>IF(W22=0,"",U23)</f>
      </c>
      <c r="W22" s="171">
        <f>IF(W15+Y15=0,0,IF(SUM(W15:W21)&gt;SUM(Y15:Y21),0,SUM(Y15:Y21)-SUM(W15:W21)))</f>
        <v>0</v>
      </c>
      <c r="X22" s="170">
        <f>IF(Y22=0,"",U23)</f>
      </c>
      <c r="Y22" s="171">
        <f>IF(W15+Y15=0,0,IF(SUM(Y15:Y21)&gt;SUM(W15:W21),0,SUM(W15:W21)-SUM(Y15:Y21)))</f>
        <v>0</v>
      </c>
      <c r="Z22" s="83"/>
      <c r="AA22" s="80"/>
      <c r="AB22" s="169">
        <f>AD22-AF22</f>
        <v>0</v>
      </c>
      <c r="AC22" s="170">
        <f>IF(AD22=0,"",AB23)</f>
      </c>
      <c r="AD22" s="171">
        <f>IF(AD15+AF15=0,0,IF(SUM(AD15:AD21)&gt;SUM(AF15:AF21),0,SUM(AF15:AF21)-SUM(AD15:AD21)))</f>
        <v>0</v>
      </c>
      <c r="AE22" s="170">
        <f>IF(AF22=0,"",AB23)</f>
      </c>
      <c r="AF22" s="171">
        <f>IF(AD15+AF15=0,0,IF(SUM(AF15:AF21)&gt;SUM(AD15:AD21),0,SUM(AD15:AD21)-SUM(AF15:AF21)))</f>
        <v>0</v>
      </c>
      <c r="AG22" s="80"/>
      <c r="AH22" s="169">
        <f>AJ22-AL22</f>
        <v>0</v>
      </c>
      <c r="AI22" s="170">
        <f>IF(AJ22=0,"",AH23)</f>
      </c>
      <c r="AJ22" s="171">
        <f>IF(AJ15+AL15=0,0,IF(SUM(AJ15:AJ21)&gt;SUM(AL15:AL21),0,SUM(AL15:AL21)-SUM(AJ15:AJ21)))</f>
        <v>0</v>
      </c>
      <c r="AK22" s="170">
        <f>IF(AL22=0,"",AH23)</f>
      </c>
      <c r="AL22" s="171">
        <f>IF(AJ15+AL15=0,0,IF(SUM(AL15:AL21)&gt;SUM(AJ15:AJ21),0,SUM(AJ15:AJ21)-SUM(AL15:AL21)))</f>
        <v>0</v>
      </c>
      <c r="AM22" s="80"/>
      <c r="AN22" s="169">
        <f>AP22-AR22</f>
        <v>0</v>
      </c>
      <c r="AO22" s="170">
        <f>IF(AP22=0,"",AN23)</f>
      </c>
      <c r="AP22" s="171">
        <f>IF(AP15+AR15=0,0,IF(SUM(AP15:AP21)&gt;SUM(AR15:AR21),0,SUM(AR15:AR21)-SUM(AP15:AP21)))</f>
        <v>0</v>
      </c>
      <c r="AQ22" s="170">
        <f>IF(AR22=0,"",AN23)</f>
      </c>
      <c r="AR22" s="171">
        <f>IF(AP15+AR15=0,0,IF(SUM(AR15:AR21)&gt;SUM(AP15:AP21),0,SUM(AP15:AP21)-SUM(AR15:AR21)))</f>
        <v>0</v>
      </c>
      <c r="AS22" s="80"/>
      <c r="AT22" s="169">
        <f>AV22-AX22</f>
        <v>0</v>
      </c>
      <c r="AU22" s="170">
        <f>IF(AV22=0,"",AT23)</f>
      </c>
      <c r="AV22" s="171">
        <f>IF(AV15+AX15=0,0,IF(SUM(AV15:AV21)&gt;SUM(AX15:AX21),0,SUM(AX15:AX21)-SUM(AV15:AV21)))</f>
        <v>0</v>
      </c>
      <c r="AW22" s="170">
        <f>IF(AX22=0,"",AT23)</f>
      </c>
      <c r="AX22" s="171">
        <f>IF(AV15+AX15=0,0,IF(SUM(AX15:AX21)&gt;SUM(AV15:AV21),0,SUM(AV15:AV21)-SUM(AX15:AX21)))</f>
        <v>0</v>
      </c>
      <c r="AY22" s="1"/>
      <c r="BC22" s="128">
        <f t="shared" si="1"/>
        <v>1</v>
      </c>
      <c r="BD22" s="81">
        <f>AA11</f>
        <v>0</v>
      </c>
      <c r="BE22" s="82">
        <f t="shared" si="0"/>
        <v>0</v>
      </c>
      <c r="BF22" s="81">
        <f>AC3</f>
      </c>
      <c r="BG22" s="81">
        <f t="shared" si="2"/>
      </c>
      <c r="BH22" s="82">
        <f>AB11</f>
        <v>0</v>
      </c>
    </row>
    <row r="23" spans="2:60" ht="12.75" customHeight="1">
      <c r="B23" s="76"/>
      <c r="C23" s="76" t="str">
        <f>IF(B22="","spb",IF(B22&gt;40,"v/bi","v/ex"))</f>
        <v>v/bi</v>
      </c>
      <c r="D23" s="172"/>
      <c r="E23" s="173">
        <f>IF(E15+G15=0,"",SUM(E15:E22))</f>
      </c>
      <c r="F23" s="174"/>
      <c r="G23" s="173">
        <f>IF(E15+G15=0,"",SUM(G15:G22))</f>
      </c>
      <c r="H23" s="152"/>
      <c r="I23" s="76" t="str">
        <f>IF(H22="","spb",IF(H22&gt;40,"v/bi","v/ex"))</f>
        <v>v/bi</v>
      </c>
      <c r="J23" s="172"/>
      <c r="K23" s="173">
        <f>IF(K15+M15=0,"",SUM(K15:K22))</f>
      </c>
      <c r="L23" s="174"/>
      <c r="M23" s="173">
        <f>IF(K15+M15=0,"",SUM(M15:M22))</f>
      </c>
      <c r="N23" s="152"/>
      <c r="O23" s="76" t="str">
        <f>IF(N22="","spb",IF(N22&gt;40,"v/bi","v/ex"))</f>
        <v>v/bi</v>
      </c>
      <c r="P23" s="172"/>
      <c r="Q23" s="173">
        <f>IF(Q15+S15=0,"",SUM(Q15:Q22))</f>
      </c>
      <c r="R23" s="174"/>
      <c r="S23" s="173">
        <f>IF(Q15+S15=0,"",SUM(S15:S22))</f>
      </c>
      <c r="T23" s="152"/>
      <c r="U23" s="76" t="str">
        <f>IF(T22="","spb",IF(T22&gt;40,"v/bi","v/ex"))</f>
        <v>v/bi</v>
      </c>
      <c r="V23" s="172"/>
      <c r="W23" s="173">
        <f>IF(W15+Y15=0,"",SUM(W15:W22))</f>
      </c>
      <c r="X23" s="174"/>
      <c r="Y23" s="173">
        <f>IF(W15+Y15=0,"",SUM(Y15:Y22))</f>
      </c>
      <c r="Z23" s="83"/>
      <c r="AA23" s="152"/>
      <c r="AB23" s="76" t="str">
        <f>IF(AA22="","spb",IF(AA22&gt;40,"v/bi","v/ex"))</f>
        <v>spb</v>
      </c>
      <c r="AC23" s="175"/>
      <c r="AD23" s="176">
        <f>IF(AD15+AF15=0,"",SUM(AD15:AD22))</f>
      </c>
      <c r="AE23" s="177"/>
      <c r="AF23" s="176">
        <f>IF(AD15+AF15=0,"",SUM(AF15:AF22))</f>
      </c>
      <c r="AG23" s="152"/>
      <c r="AH23" s="76" t="str">
        <f>IF(AG22="","spb",IF(AG22&gt;40,"v/bi","v/ex"))</f>
        <v>spb</v>
      </c>
      <c r="AI23" s="175"/>
      <c r="AJ23" s="176">
        <f>IF(AJ15+AL15=0,"",SUM(AJ15:AJ22))</f>
      </c>
      <c r="AK23" s="177"/>
      <c r="AL23" s="176">
        <f>IF(AJ15+AL15=0,"",SUM(AL15:AL22))</f>
      </c>
      <c r="AM23" s="152"/>
      <c r="AN23" s="76" t="str">
        <f>IF(AM22="","spb",IF(AM22&gt;40,"v/bi","v/ex"))</f>
        <v>spb</v>
      </c>
      <c r="AO23" s="175"/>
      <c r="AP23" s="176">
        <f>IF(AP15+AR15=0,"",SUM(AP15:AP22))</f>
      </c>
      <c r="AQ23" s="177"/>
      <c r="AR23" s="176">
        <f>IF(AP15+AR15=0,"",SUM(AR15:AR22))</f>
      </c>
      <c r="AS23" s="152"/>
      <c r="AT23" s="76" t="str">
        <f>IF(AS22="","spb",IF(AS22&gt;40,"v/bi","v/ex"))</f>
        <v>spb</v>
      </c>
      <c r="AU23" s="175"/>
      <c r="AV23" s="176">
        <f>IF(AV15+AX15=0,"",SUM(AV15:AV22))</f>
      </c>
      <c r="AW23" s="177"/>
      <c r="AX23" s="176">
        <f>IF(AV15+AX15=0,"",SUM(AX15:AX22))</f>
      </c>
      <c r="AY23" s="1"/>
      <c r="BC23" s="128">
        <f t="shared" si="1"/>
        <v>1</v>
      </c>
      <c r="BD23" s="81">
        <f>AG11</f>
        <v>0</v>
      </c>
      <c r="BE23" s="82">
        <f t="shared" si="0"/>
        <v>0</v>
      </c>
      <c r="BF23" s="81">
        <f>AI3</f>
      </c>
      <c r="BG23" s="81">
        <f t="shared" si="2"/>
      </c>
      <c r="BH23" s="82">
        <f>AH11</f>
        <v>0</v>
      </c>
    </row>
    <row r="24" spans="2:60" ht="12.75">
      <c r="B24" s="76"/>
      <c r="C24" s="6"/>
      <c r="D24" s="192" t="str">
        <f>IF(B25="","",VLOOKUP(B25,Plancompta,3))</f>
        <v> -</v>
      </c>
      <c r="E24" s="77"/>
      <c r="F24" s="77"/>
      <c r="G24" s="111" t="str">
        <f>IF(B25="","",VLOOKUP(B25,Plancompta,4))</f>
        <v> +</v>
      </c>
      <c r="H24" s="80"/>
      <c r="I24" s="78"/>
      <c r="J24" s="93">
        <f>IF(H25="","",VLOOKUP(H25,Plancompta,3))</f>
      </c>
      <c r="K24" s="77"/>
      <c r="L24" s="77"/>
      <c r="M24" s="43">
        <f>IF(H25="","",VLOOKUP(H25,Plancompta,4))</f>
      </c>
      <c r="N24" s="80"/>
      <c r="O24" s="78"/>
      <c r="P24" s="93">
        <f>IF(N25="","",VLOOKUP(N25,Plancompta,3))</f>
      </c>
      <c r="Q24" s="77"/>
      <c r="R24" s="77"/>
      <c r="S24" s="43">
        <f>IF(N25="","",VLOOKUP(N25,Plancompta,4))</f>
      </c>
      <c r="T24" s="80"/>
      <c r="U24" s="78"/>
      <c r="V24" s="93">
        <f>IF(T25="","",VLOOKUP(T25,Plancompta,3))</f>
      </c>
      <c r="W24" s="77"/>
      <c r="X24" s="77"/>
      <c r="Y24" s="43">
        <f>IF(T25="","",VLOOKUP(T25,Plancompta,4))</f>
      </c>
      <c r="Z24" s="1"/>
      <c r="AA24" s="76"/>
      <c r="AB24" s="5"/>
      <c r="AC24" s="93">
        <f>IF(AA25="","",VLOOKUP(AA25,Plancompta,3))</f>
      </c>
      <c r="AD24" s="77"/>
      <c r="AE24" s="77"/>
      <c r="AF24" s="43">
        <f>IF(AA25="","",VLOOKUP(AA25,Plancompta,4))</f>
      </c>
      <c r="AG24" s="76"/>
      <c r="AH24" s="7"/>
      <c r="AI24" s="93">
        <f>IF(AG25="","",VLOOKUP(AG25,Plancompta,3))</f>
      </c>
      <c r="AJ24" s="77"/>
      <c r="AK24" s="77"/>
      <c r="AL24" s="43">
        <f>IF(AG25="","",VLOOKUP(AG25,Plancompta,4))</f>
      </c>
      <c r="AM24" s="76"/>
      <c r="AN24" s="7"/>
      <c r="AO24" s="93">
        <f>IF(AM25="","",VLOOKUP(AM25,Plancompta,3))</f>
      </c>
      <c r="AP24" s="77"/>
      <c r="AQ24" s="77"/>
      <c r="AR24" s="43">
        <f>IF(AM25="","",VLOOKUP(AM25,Plancompta,4))</f>
      </c>
      <c r="AS24" s="76"/>
      <c r="AT24" s="7"/>
      <c r="AU24" s="93">
        <f>IF(AS25="","",VLOOKUP(AS25,Plancompta,3))</f>
      </c>
      <c r="AV24" s="77"/>
      <c r="AW24" s="77"/>
      <c r="AX24" s="43">
        <f>IF(AS25="","",VLOOKUP(AS25,Plancompta,4))</f>
      </c>
      <c r="AY24" s="1"/>
      <c r="BC24" s="128">
        <f t="shared" si="1"/>
        <v>1</v>
      </c>
      <c r="BD24" s="81">
        <f>AM11</f>
        <v>0</v>
      </c>
      <c r="BE24" s="82">
        <f t="shared" si="0"/>
        <v>0</v>
      </c>
      <c r="BF24" s="81">
        <f>AO3</f>
      </c>
      <c r="BG24" s="81">
        <f t="shared" si="2"/>
      </c>
      <c r="BH24" s="82">
        <f>AN11</f>
        <v>0</v>
      </c>
    </row>
    <row r="25" spans="2:60" ht="15" customHeight="1">
      <c r="B25" s="165">
        <v>3400</v>
      </c>
      <c r="C25" s="6"/>
      <c r="D25" s="212" t="s">
        <v>207</v>
      </c>
      <c r="E25" s="213"/>
      <c r="F25" s="213"/>
      <c r="G25" s="193"/>
      <c r="H25" s="165"/>
      <c r="I25" s="6"/>
      <c r="J25" s="212"/>
      <c r="K25" s="213"/>
      <c r="L25" s="213"/>
      <c r="M25" s="193"/>
      <c r="N25" s="165"/>
      <c r="O25" s="6"/>
      <c r="P25" s="212">
        <f>IF(N25="","",N25&amp;" "&amp;VLOOKUP(N25,Plancompta,2))</f>
      </c>
      <c r="Q25" s="213"/>
      <c r="R25" s="213"/>
      <c r="S25" s="193"/>
      <c r="T25" s="165"/>
      <c r="U25" s="6"/>
      <c r="V25" s="212">
        <f>IF(T25="","",T25&amp;" "&amp;VLOOKUP(T25,Plancompta,2))</f>
      </c>
      <c r="W25" s="213"/>
      <c r="X25" s="213"/>
      <c r="Y25" s="193"/>
      <c r="Z25" s="1"/>
      <c r="AA25" s="165"/>
      <c r="AB25" s="5"/>
      <c r="AC25" s="212">
        <f>IF(AA25="","",AA25&amp;" "&amp;VLOOKUP(AA25,Plancompta,2))</f>
      </c>
      <c r="AD25" s="213"/>
      <c r="AE25" s="213"/>
      <c r="AF25" s="193"/>
      <c r="AG25" s="165"/>
      <c r="AH25" s="6"/>
      <c r="AI25" s="212">
        <f>IF(AG25="","",AG25&amp;" "&amp;VLOOKUP(AG25,Plancompta,2))</f>
      </c>
      <c r="AJ25" s="213"/>
      <c r="AK25" s="213"/>
      <c r="AL25" s="193"/>
      <c r="AM25" s="165"/>
      <c r="AN25" s="6"/>
      <c r="AO25" s="212">
        <f>IF(AM25="","",AM25&amp;" "&amp;VLOOKUP(AM25,Plancompta,2))</f>
      </c>
      <c r="AP25" s="213"/>
      <c r="AQ25" s="213"/>
      <c r="AR25" s="193"/>
      <c r="AS25" s="165"/>
      <c r="AT25" s="6"/>
      <c r="AU25" s="212">
        <f>IF(AS25="","",AS25&amp;" "&amp;VLOOKUP(AS25,Plancompta,2))</f>
      </c>
      <c r="AV25" s="213"/>
      <c r="AW25" s="213"/>
      <c r="AX25" s="193"/>
      <c r="AY25" s="1"/>
      <c r="BC25" s="128">
        <f t="shared" si="1"/>
        <v>1</v>
      </c>
      <c r="BD25" s="81">
        <f>AS11</f>
        <v>0</v>
      </c>
      <c r="BE25" s="82">
        <f t="shared" si="0"/>
        <v>0</v>
      </c>
      <c r="BF25" s="81">
        <f>AU3</f>
      </c>
      <c r="BG25" s="81">
        <f t="shared" si="2"/>
      </c>
      <c r="BH25" s="82">
        <f>AT11</f>
        <v>0</v>
      </c>
    </row>
    <row r="26" spans="2:60" ht="12.75" customHeight="1">
      <c r="B26" s="76"/>
      <c r="C26" s="6"/>
      <c r="D26" s="20"/>
      <c r="E26" s="21"/>
      <c r="F26" s="20"/>
      <c r="G26" s="21"/>
      <c r="H26" s="76"/>
      <c r="I26" s="6"/>
      <c r="J26" s="20"/>
      <c r="K26" s="21"/>
      <c r="L26" s="20"/>
      <c r="M26" s="21"/>
      <c r="N26" s="76"/>
      <c r="O26" s="6"/>
      <c r="P26" s="20"/>
      <c r="Q26" s="21"/>
      <c r="R26" s="20"/>
      <c r="S26" s="21"/>
      <c r="T26" s="76"/>
      <c r="U26" s="6"/>
      <c r="V26" s="20"/>
      <c r="W26" s="21"/>
      <c r="X26" s="20"/>
      <c r="Y26" s="21"/>
      <c r="Z26" s="1"/>
      <c r="AA26" s="76"/>
      <c r="AB26" s="5"/>
      <c r="AC26" s="20"/>
      <c r="AD26" s="21"/>
      <c r="AE26" s="20"/>
      <c r="AF26" s="21"/>
      <c r="AG26" s="76"/>
      <c r="AH26" s="73"/>
      <c r="AI26" s="20"/>
      <c r="AJ26" s="21"/>
      <c r="AK26" s="20"/>
      <c r="AL26" s="21"/>
      <c r="AM26" s="76"/>
      <c r="AN26" s="73"/>
      <c r="AO26" s="20"/>
      <c r="AP26" s="21"/>
      <c r="AQ26" s="20"/>
      <c r="AR26" s="21"/>
      <c r="AS26" s="76"/>
      <c r="AT26" s="73"/>
      <c r="AU26" s="20"/>
      <c r="AV26" s="21"/>
      <c r="AW26" s="20"/>
      <c r="AX26" s="21"/>
      <c r="AY26" s="1"/>
      <c r="BC26" s="128">
        <f t="shared" si="1"/>
        <v>1</v>
      </c>
      <c r="BD26" s="81">
        <f>AA22</f>
        <v>0</v>
      </c>
      <c r="BE26" s="82">
        <f t="shared" si="0"/>
        <v>0</v>
      </c>
      <c r="BF26" s="81">
        <f>AC14</f>
      </c>
      <c r="BG26" s="81">
        <f t="shared" si="2"/>
      </c>
      <c r="BH26" s="82">
        <f>AB22</f>
        <v>0</v>
      </c>
    </row>
    <row r="27" spans="2:60" ht="12.75" customHeight="1">
      <c r="B27" s="76"/>
      <c r="C27" s="6"/>
      <c r="D27" s="23"/>
      <c r="E27" s="24"/>
      <c r="F27" s="23"/>
      <c r="G27" s="24"/>
      <c r="H27" s="76"/>
      <c r="I27" s="6"/>
      <c r="J27" s="23"/>
      <c r="K27" s="24"/>
      <c r="L27" s="23"/>
      <c r="M27" s="24"/>
      <c r="N27" s="76"/>
      <c r="O27" s="6"/>
      <c r="P27" s="23"/>
      <c r="Q27" s="24"/>
      <c r="R27" s="23"/>
      <c r="S27" s="24"/>
      <c r="T27" s="76"/>
      <c r="U27" s="6"/>
      <c r="V27" s="23"/>
      <c r="W27" s="24"/>
      <c r="X27" s="23"/>
      <c r="Y27" s="24"/>
      <c r="Z27" s="1"/>
      <c r="AA27" s="76"/>
      <c r="AB27" s="5"/>
      <c r="AC27" s="23"/>
      <c r="AD27" s="24"/>
      <c r="AE27" s="23"/>
      <c r="AF27" s="24"/>
      <c r="AG27" s="76"/>
      <c r="AH27" s="73"/>
      <c r="AI27" s="23"/>
      <c r="AJ27" s="24"/>
      <c r="AK27" s="23"/>
      <c r="AL27" s="24"/>
      <c r="AM27" s="76"/>
      <c r="AN27" s="73"/>
      <c r="AO27" s="23"/>
      <c r="AP27" s="24"/>
      <c r="AQ27" s="23"/>
      <c r="AR27" s="24"/>
      <c r="AS27" s="76"/>
      <c r="AT27" s="73"/>
      <c r="AU27" s="23"/>
      <c r="AV27" s="24"/>
      <c r="AW27" s="23"/>
      <c r="AX27" s="24"/>
      <c r="AY27" s="1"/>
      <c r="BC27" s="128">
        <f t="shared" si="1"/>
        <v>1</v>
      </c>
      <c r="BD27" s="81">
        <f>AG22</f>
        <v>0</v>
      </c>
      <c r="BE27" s="82">
        <f t="shared" si="0"/>
        <v>0</v>
      </c>
      <c r="BF27" s="81">
        <f>AI14</f>
      </c>
      <c r="BG27" s="81">
        <f t="shared" si="2"/>
      </c>
      <c r="BH27" s="82">
        <f>AH22</f>
        <v>0</v>
      </c>
    </row>
    <row r="28" spans="2:60" ht="12.75" customHeight="1">
      <c r="B28" s="76"/>
      <c r="C28" s="6"/>
      <c r="D28" s="23"/>
      <c r="E28" s="24"/>
      <c r="F28" s="23"/>
      <c r="G28" s="24"/>
      <c r="H28" s="76"/>
      <c r="I28" s="6"/>
      <c r="J28" s="23"/>
      <c r="K28" s="24"/>
      <c r="L28" s="23"/>
      <c r="M28" s="24"/>
      <c r="N28" s="76"/>
      <c r="O28" s="6"/>
      <c r="P28" s="23"/>
      <c r="Q28" s="24"/>
      <c r="R28" s="23"/>
      <c r="S28" s="24"/>
      <c r="T28" s="76"/>
      <c r="U28" s="6"/>
      <c r="V28" s="23"/>
      <c r="W28" s="24"/>
      <c r="X28" s="23"/>
      <c r="Y28" s="24"/>
      <c r="Z28" s="1"/>
      <c r="AA28" s="76"/>
      <c r="AB28" s="5"/>
      <c r="AC28" s="23"/>
      <c r="AD28" s="24"/>
      <c r="AE28" s="23"/>
      <c r="AF28" s="24"/>
      <c r="AG28" s="76"/>
      <c r="AH28" s="73"/>
      <c r="AI28" s="23"/>
      <c r="AJ28" s="24"/>
      <c r="AK28" s="23"/>
      <c r="AL28" s="24"/>
      <c r="AM28" s="76"/>
      <c r="AN28" s="73"/>
      <c r="AO28" s="23"/>
      <c r="AP28" s="24"/>
      <c r="AQ28" s="23"/>
      <c r="AR28" s="24"/>
      <c r="AS28" s="76"/>
      <c r="AT28" s="73"/>
      <c r="AU28" s="23"/>
      <c r="AV28" s="24"/>
      <c r="AW28" s="23"/>
      <c r="AX28" s="24"/>
      <c r="AY28" s="1"/>
      <c r="BC28" s="128">
        <f t="shared" si="1"/>
        <v>1</v>
      </c>
      <c r="BD28" s="81">
        <f>AM22</f>
        <v>0</v>
      </c>
      <c r="BE28" s="82">
        <f t="shared" si="0"/>
        <v>0</v>
      </c>
      <c r="BF28" s="81">
        <f>AO14</f>
      </c>
      <c r="BG28" s="81">
        <f t="shared" si="2"/>
      </c>
      <c r="BH28" s="82">
        <f>AN22</f>
        <v>0</v>
      </c>
    </row>
    <row r="29" spans="2:60" ht="12.75" customHeight="1">
      <c r="B29" s="76"/>
      <c r="C29" s="6"/>
      <c r="D29" s="23"/>
      <c r="E29" s="24"/>
      <c r="F29" s="23"/>
      <c r="G29" s="24"/>
      <c r="H29" s="76"/>
      <c r="I29" s="6"/>
      <c r="J29" s="23"/>
      <c r="K29" s="24"/>
      <c r="L29" s="23"/>
      <c r="M29" s="24"/>
      <c r="N29" s="76"/>
      <c r="O29" s="6"/>
      <c r="P29" s="23"/>
      <c r="Q29" s="24"/>
      <c r="R29" s="23"/>
      <c r="S29" s="24"/>
      <c r="T29" s="76"/>
      <c r="U29" s="6"/>
      <c r="V29" s="23"/>
      <c r="W29" s="24"/>
      <c r="X29" s="23"/>
      <c r="Y29" s="24"/>
      <c r="Z29" s="1"/>
      <c r="AA29" s="76"/>
      <c r="AB29" s="5"/>
      <c r="AC29" s="23"/>
      <c r="AD29" s="24"/>
      <c r="AE29" s="23"/>
      <c r="AF29" s="24"/>
      <c r="AG29" s="76"/>
      <c r="AH29" s="73"/>
      <c r="AI29" s="23"/>
      <c r="AJ29" s="24"/>
      <c r="AK29" s="23"/>
      <c r="AL29" s="24"/>
      <c r="AM29" s="76"/>
      <c r="AN29" s="73"/>
      <c r="AO29" s="23"/>
      <c r="AP29" s="24"/>
      <c r="AQ29" s="23"/>
      <c r="AR29" s="24"/>
      <c r="AS29" s="76"/>
      <c r="AT29" s="73"/>
      <c r="AU29" s="23"/>
      <c r="AV29" s="24"/>
      <c r="AW29" s="23"/>
      <c r="AX29" s="24"/>
      <c r="AY29" s="1"/>
      <c r="BC29" s="128">
        <f t="shared" si="1"/>
        <v>1</v>
      </c>
      <c r="BD29" s="81">
        <f>AS22</f>
        <v>0</v>
      </c>
      <c r="BE29" s="82">
        <f t="shared" si="0"/>
        <v>0</v>
      </c>
      <c r="BF29" s="81">
        <f>AU14</f>
      </c>
      <c r="BG29" s="81">
        <f t="shared" si="2"/>
      </c>
      <c r="BH29" s="82">
        <f>AT22</f>
        <v>0</v>
      </c>
    </row>
    <row r="30" spans="2:60" ht="12.75" customHeight="1" hidden="1">
      <c r="B30" s="73"/>
      <c r="C30" s="73"/>
      <c r="D30" s="23"/>
      <c r="E30" s="24"/>
      <c r="F30" s="23"/>
      <c r="G30" s="24"/>
      <c r="H30" s="73"/>
      <c r="I30" s="73"/>
      <c r="J30" s="23"/>
      <c r="K30" s="24"/>
      <c r="L30" s="23"/>
      <c r="M30" s="24"/>
      <c r="N30" s="73"/>
      <c r="O30" s="73"/>
      <c r="P30" s="23"/>
      <c r="Q30" s="24"/>
      <c r="R30" s="23"/>
      <c r="S30" s="24"/>
      <c r="T30" s="73"/>
      <c r="U30" s="73"/>
      <c r="V30" s="23"/>
      <c r="W30" s="24"/>
      <c r="X30" s="23"/>
      <c r="Y30" s="24"/>
      <c r="Z30" s="38"/>
      <c r="AA30" s="73"/>
      <c r="AB30" s="22"/>
      <c r="AC30" s="23"/>
      <c r="AD30" s="24"/>
      <c r="AE30" s="23"/>
      <c r="AF30" s="24"/>
      <c r="AG30" s="73"/>
      <c r="AH30" s="73"/>
      <c r="AI30" s="23"/>
      <c r="AJ30" s="24"/>
      <c r="AK30" s="23"/>
      <c r="AL30" s="24"/>
      <c r="AM30" s="73"/>
      <c r="AN30" s="73"/>
      <c r="AO30" s="23"/>
      <c r="AP30" s="24"/>
      <c r="AQ30" s="23"/>
      <c r="AR30" s="24"/>
      <c r="AS30" s="73"/>
      <c r="AT30" s="73"/>
      <c r="AU30" s="23"/>
      <c r="AV30" s="24"/>
      <c r="AW30" s="23"/>
      <c r="AX30" s="24"/>
      <c r="AY30" s="1"/>
      <c r="BC30" s="128">
        <f t="shared" si="1"/>
        <v>1</v>
      </c>
      <c r="BD30" s="81">
        <f>AA33</f>
        <v>0</v>
      </c>
      <c r="BE30" s="82">
        <f t="shared" si="0"/>
        <v>0</v>
      </c>
      <c r="BF30" s="81">
        <f>AC25</f>
      </c>
      <c r="BG30" s="81">
        <f t="shared" si="2"/>
      </c>
      <c r="BH30" s="82">
        <f>AB33</f>
        <v>0</v>
      </c>
    </row>
    <row r="31" spans="2:60" ht="12.75" customHeight="1" hidden="1">
      <c r="B31" s="73"/>
      <c r="C31" s="73"/>
      <c r="D31" s="23"/>
      <c r="E31" s="24"/>
      <c r="F31" s="23"/>
      <c r="G31" s="24"/>
      <c r="H31" s="73"/>
      <c r="I31" s="73"/>
      <c r="J31" s="23"/>
      <c r="K31" s="24"/>
      <c r="L31" s="23"/>
      <c r="M31" s="24"/>
      <c r="N31" s="73"/>
      <c r="O31" s="73"/>
      <c r="P31" s="23"/>
      <c r="Q31" s="24"/>
      <c r="R31" s="23"/>
      <c r="S31" s="24"/>
      <c r="T31" s="73"/>
      <c r="U31" s="73"/>
      <c r="V31" s="23"/>
      <c r="W31" s="24"/>
      <c r="X31" s="23"/>
      <c r="Y31" s="24"/>
      <c r="Z31" s="38"/>
      <c r="AA31" s="73"/>
      <c r="AB31" s="22"/>
      <c r="AC31" s="23"/>
      <c r="AD31" s="24"/>
      <c r="AE31" s="23"/>
      <c r="AF31" s="24"/>
      <c r="AG31" s="73"/>
      <c r="AH31" s="73"/>
      <c r="AI31" s="23"/>
      <c r="AJ31" s="24"/>
      <c r="AK31" s="23"/>
      <c r="AL31" s="24"/>
      <c r="AM31" s="73"/>
      <c r="AN31" s="73"/>
      <c r="AO31" s="23"/>
      <c r="AP31" s="24"/>
      <c r="AQ31" s="23"/>
      <c r="AR31" s="24"/>
      <c r="AS31" s="73"/>
      <c r="AT31" s="73"/>
      <c r="AU31" s="23"/>
      <c r="AV31" s="24"/>
      <c r="AW31" s="23"/>
      <c r="AX31" s="24"/>
      <c r="AY31" s="1"/>
      <c r="BC31" s="128">
        <f t="shared" si="1"/>
        <v>1</v>
      </c>
      <c r="BD31" s="81">
        <f>AG33</f>
        <v>0</v>
      </c>
      <c r="BE31" s="82">
        <f t="shared" si="0"/>
        <v>0</v>
      </c>
      <c r="BF31" s="81">
        <f>AI25</f>
      </c>
      <c r="BG31" s="81">
        <f t="shared" si="2"/>
      </c>
      <c r="BH31" s="82">
        <f>AH33</f>
        <v>0</v>
      </c>
    </row>
    <row r="32" spans="2:60" ht="12.75" customHeight="1" hidden="1">
      <c r="B32" s="73"/>
      <c r="C32" s="73"/>
      <c r="D32" s="23"/>
      <c r="E32" s="24"/>
      <c r="F32" s="23"/>
      <c r="G32" s="24"/>
      <c r="H32" s="73"/>
      <c r="I32" s="73"/>
      <c r="J32" s="23"/>
      <c r="K32" s="24"/>
      <c r="L32" s="23"/>
      <c r="M32" s="24"/>
      <c r="N32" s="73"/>
      <c r="O32" s="73"/>
      <c r="P32" s="23"/>
      <c r="Q32" s="24"/>
      <c r="R32" s="23"/>
      <c r="S32" s="24"/>
      <c r="T32" s="73"/>
      <c r="U32" s="73"/>
      <c r="V32" s="23"/>
      <c r="W32" s="24"/>
      <c r="X32" s="23"/>
      <c r="Y32" s="24"/>
      <c r="Z32" s="38"/>
      <c r="AA32" s="73"/>
      <c r="AB32" s="22"/>
      <c r="AC32" s="23"/>
      <c r="AD32" s="24"/>
      <c r="AE32" s="23"/>
      <c r="AF32" s="24"/>
      <c r="AG32" s="73"/>
      <c r="AH32" s="73"/>
      <c r="AI32" s="23"/>
      <c r="AJ32" s="24"/>
      <c r="AK32" s="23"/>
      <c r="AL32" s="24"/>
      <c r="AM32" s="73"/>
      <c r="AN32" s="73"/>
      <c r="AO32" s="23"/>
      <c r="AP32" s="24"/>
      <c r="AQ32" s="23"/>
      <c r="AR32" s="24"/>
      <c r="AS32" s="73"/>
      <c r="AT32" s="73"/>
      <c r="AU32" s="23"/>
      <c r="AV32" s="24"/>
      <c r="AW32" s="23"/>
      <c r="AX32" s="24"/>
      <c r="AY32" s="1"/>
      <c r="BC32" s="128">
        <f t="shared" si="1"/>
        <v>1</v>
      </c>
      <c r="BD32" s="81">
        <f>AM33</f>
        <v>0</v>
      </c>
      <c r="BE32" s="82">
        <f t="shared" si="0"/>
        <v>0</v>
      </c>
      <c r="BF32" s="81">
        <f>AO25</f>
      </c>
      <c r="BG32" s="81">
        <f t="shared" si="2"/>
      </c>
      <c r="BH32" s="82">
        <f>AN33</f>
        <v>0</v>
      </c>
    </row>
    <row r="33" spans="1:60" ht="12.75" customHeight="1">
      <c r="A33" s="92"/>
      <c r="B33" s="80">
        <v>2</v>
      </c>
      <c r="C33" s="169">
        <f>E33-G33</f>
        <v>0</v>
      </c>
      <c r="D33" s="170">
        <f>IF(E33=0,"",C34)</f>
      </c>
      <c r="E33" s="171">
        <f>IF(E26+G26=0,0,IF(SUM(E26:E32)&gt;SUM(G26:G32),0,SUM(G26:G32)-SUM(E26:E32)))</f>
        <v>0</v>
      </c>
      <c r="F33" s="170">
        <f>IF(G33=0,"",C34)</f>
      </c>
      <c r="G33" s="171">
        <f>IF(E26+G26=0,0,IF(SUM(G26:G32)&gt;SUM(E26:E32),0,SUM(E26:E32)-SUM(G26:G32)))</f>
        <v>0</v>
      </c>
      <c r="H33" s="80">
        <v>12</v>
      </c>
      <c r="I33" s="169">
        <f>K33-M33</f>
        <v>0</v>
      </c>
      <c r="J33" s="170">
        <f>IF(K33=0,"",I34)</f>
      </c>
      <c r="K33" s="171">
        <f>IF(K26+M26=0,0,IF(SUM(K26:K32)&gt;SUM(M26:M32),0,SUM(M26:M32)-SUM(K26:K32)))</f>
        <v>0</v>
      </c>
      <c r="L33" s="170">
        <f>IF(M33=0,"",I34)</f>
      </c>
      <c r="M33" s="171">
        <f>IF(K26+M26=0,0,IF(SUM(M26:M32)&gt;SUM(K26:K32),0,SUM(K26:K32)-SUM(M26:M32)))</f>
        <v>0</v>
      </c>
      <c r="N33" s="80"/>
      <c r="O33" s="169">
        <f>Q33-S33</f>
        <v>0</v>
      </c>
      <c r="P33" s="170">
        <f>IF(Q33=0,"",O34)</f>
      </c>
      <c r="Q33" s="171">
        <f>IF(Q26+S26=0,0,IF(SUM(Q26:Q32)&gt;SUM(S26:S32),0,SUM(S26:S32)-SUM(Q26:Q32)))</f>
        <v>0</v>
      </c>
      <c r="R33" s="170">
        <f>IF(S33=0,"",O34)</f>
      </c>
      <c r="S33" s="171">
        <f>IF(Q26+S26=0,0,IF(SUM(S26:S32)&gt;SUM(Q26:Q32),0,SUM(Q26:Q32)-SUM(S26:S32)))</f>
        <v>0</v>
      </c>
      <c r="T33" s="80"/>
      <c r="U33" s="169">
        <f>W33-Y33</f>
        <v>0</v>
      </c>
      <c r="V33" s="170">
        <f>IF(W33=0,"",U34)</f>
      </c>
      <c r="W33" s="171">
        <f>IF(W26+Y26=0,0,IF(SUM(W26:W32)&gt;SUM(Y26:Y32),0,SUM(Y26:Y32)-SUM(W26:W32)))</f>
        <v>0</v>
      </c>
      <c r="X33" s="170">
        <f>IF(Y33=0,"",U34)</f>
      </c>
      <c r="Y33" s="171">
        <f>IF(W26+Y26=0,0,IF(SUM(Y26:Y32)&gt;SUM(W26:W32),0,SUM(W26:W32)-SUM(Y26:Y32)))</f>
        <v>0</v>
      </c>
      <c r="Z33" s="83"/>
      <c r="AA33" s="80"/>
      <c r="AB33" s="169">
        <f>AD33-AF33</f>
        <v>0</v>
      </c>
      <c r="AC33" s="170">
        <f>IF(AD33=0,"",AB34)</f>
      </c>
      <c r="AD33" s="171">
        <f>IF(AD26+AF26=0,0,IF(SUM(AD26:AD32)&gt;SUM(AF26:AF32),0,SUM(AF26:AF32)-SUM(AD26:AD32)))</f>
        <v>0</v>
      </c>
      <c r="AE33" s="170">
        <f>IF(AF33=0,"",AB34)</f>
      </c>
      <c r="AF33" s="171">
        <f>IF(AD26+AF26=0,0,IF(SUM(AF26:AF32)&gt;SUM(AD26:AD32),0,SUM(AD26:AD32)-SUM(AF26:AF32)))</f>
        <v>0</v>
      </c>
      <c r="AG33" s="80"/>
      <c r="AH33" s="169">
        <f>AJ33-AL33</f>
        <v>0</v>
      </c>
      <c r="AI33" s="170">
        <f>IF(AJ33=0,"",AH34)</f>
      </c>
      <c r="AJ33" s="171">
        <f>IF(AJ26+AL26=0,0,IF(SUM(AJ26:AJ32)&gt;SUM(AL26:AL32),0,SUM(AL26:AL32)-SUM(AJ26:AJ32)))</f>
        <v>0</v>
      </c>
      <c r="AK33" s="170">
        <f>IF(AL33=0,"",AH34)</f>
      </c>
      <c r="AL33" s="171">
        <f>IF(AJ26+AL26=0,0,IF(SUM(AL26:AL32)&gt;SUM(AJ26:AJ32),0,SUM(AJ26:AJ32)-SUM(AL26:AL32)))</f>
        <v>0</v>
      </c>
      <c r="AM33" s="80"/>
      <c r="AN33" s="169">
        <f>AP33-AR33</f>
        <v>0</v>
      </c>
      <c r="AO33" s="170">
        <f>IF(AP33=0,"",AN34)</f>
      </c>
      <c r="AP33" s="171">
        <f>IF(AP26+AR26=0,0,IF(SUM(AP26:AP32)&gt;SUM(AR26:AR32),0,SUM(AR26:AR32)-SUM(AP26:AP32)))</f>
        <v>0</v>
      </c>
      <c r="AQ33" s="170">
        <f>IF(AR33=0,"",AN34)</f>
      </c>
      <c r="AR33" s="171">
        <f>IF(AP26+AR26=0,0,IF(SUM(AR26:AR32)&gt;SUM(AP26:AP32),0,SUM(AP26:AP32)-SUM(AR26:AR32)))</f>
        <v>0</v>
      </c>
      <c r="AS33" s="80"/>
      <c r="AT33" s="169">
        <f>AV33-AX33</f>
        <v>0</v>
      </c>
      <c r="AU33" s="170">
        <f>IF(AV33=0,"",AT34)</f>
      </c>
      <c r="AV33" s="171">
        <f>IF(AV26+AX26=0,0,IF(SUM(AV26:AV32)&gt;SUM(AX26:AX32),0,SUM(AX26:AX32)-SUM(AV26:AV32)))</f>
        <v>0</v>
      </c>
      <c r="AW33" s="170">
        <f>IF(AX33=0,"",AT34)</f>
      </c>
      <c r="AX33" s="171">
        <f>IF(AV26+AX26=0,0,IF(SUM(AX26:AX32)&gt;SUM(AV26:AV32),0,SUM(AV26:AV32)-SUM(AX26:AX32)))</f>
        <v>0</v>
      </c>
      <c r="AY33" s="1"/>
      <c r="BC33" s="128">
        <f t="shared" si="1"/>
        <v>1</v>
      </c>
      <c r="BD33" s="81">
        <f>AS33</f>
        <v>0</v>
      </c>
      <c r="BE33" s="82">
        <f t="shared" si="0"/>
        <v>0</v>
      </c>
      <c r="BF33" s="81">
        <f>AU25</f>
      </c>
      <c r="BG33" s="81">
        <f t="shared" si="2"/>
      </c>
      <c r="BH33" s="82">
        <f>AT33</f>
        <v>0</v>
      </c>
    </row>
    <row r="34" spans="1:60" ht="12.75" customHeight="1">
      <c r="A34" s="2"/>
      <c r="B34" s="152"/>
      <c r="C34" s="76" t="str">
        <f>IF(B33="","spb",IF(B33&gt;40,"v/bi","v/ex"))</f>
        <v>v/ex</v>
      </c>
      <c r="D34" s="172"/>
      <c r="E34" s="173">
        <f>IF(E26+G26=0,"",SUM(E26:E33))</f>
      </c>
      <c r="F34" s="174"/>
      <c r="G34" s="173">
        <f>IF(E26+G26=0,"",SUM(G26:G33))</f>
      </c>
      <c r="H34" s="152"/>
      <c r="I34" s="76" t="str">
        <f>IF(H33="","spb",IF(H33&gt;40,"v/bi","v/ex"))</f>
        <v>v/ex</v>
      </c>
      <c r="J34" s="172"/>
      <c r="K34" s="173">
        <f>IF(K26+M26=0,"",SUM(K26:K33))</f>
      </c>
      <c r="L34" s="174"/>
      <c r="M34" s="173">
        <f>IF(K26+M26=0,"",SUM(M26:M33))</f>
      </c>
      <c r="N34" s="152"/>
      <c r="O34" s="76" t="str">
        <f>IF(N33="","spb",IF(N33&gt;40,"v/bi","v/ex"))</f>
        <v>spb</v>
      </c>
      <c r="P34" s="172"/>
      <c r="Q34" s="173">
        <f>IF(Q26+S26=0,"",SUM(Q26:Q33))</f>
      </c>
      <c r="R34" s="174"/>
      <c r="S34" s="173">
        <f>IF(Q26+S26=0,"",SUM(S26:S33))</f>
      </c>
      <c r="T34" s="152"/>
      <c r="U34" s="76" t="str">
        <f>IF(T33="","spb",IF(T33&gt;40,"v/bi","v/ex"))</f>
        <v>spb</v>
      </c>
      <c r="V34" s="172"/>
      <c r="W34" s="173">
        <f>IF(W26+Y26=0,"",SUM(W26:W33))</f>
      </c>
      <c r="X34" s="174"/>
      <c r="Y34" s="173">
        <f>IF(W26+Y26=0,"",SUM(Y26:Y33))</f>
      </c>
      <c r="Z34" s="83"/>
      <c r="AA34" s="152"/>
      <c r="AB34" s="76" t="str">
        <f>IF(AA33="","spb",IF(AA33&gt;40,"v/bi","v/ex"))</f>
        <v>spb</v>
      </c>
      <c r="AC34" s="175"/>
      <c r="AD34" s="176">
        <f>IF(AD26+AF26=0,"",SUM(AD26:AD33))</f>
      </c>
      <c r="AE34" s="177"/>
      <c r="AF34" s="176">
        <f>IF(AD26+AF26=0,"",SUM(AF26:AF33))</f>
      </c>
      <c r="AG34" s="152"/>
      <c r="AH34" s="76" t="str">
        <f>IF(AG33="","spb",IF(AG33&gt;40,"v/bi","v/ex"))</f>
        <v>spb</v>
      </c>
      <c r="AI34" s="175"/>
      <c r="AJ34" s="176">
        <f>IF(AJ26+AL26=0,"",SUM(AJ26:AJ33))</f>
      </c>
      <c r="AK34" s="177"/>
      <c r="AL34" s="176">
        <f>IF(AJ26+AL26=0,"",SUM(AL26:AL33))</f>
      </c>
      <c r="AM34" s="152"/>
      <c r="AN34" s="76" t="str">
        <f>IF(AM33="","spb",IF(AM33&gt;40,"v/bi","v/ex"))</f>
        <v>spb</v>
      </c>
      <c r="AO34" s="175"/>
      <c r="AP34" s="176">
        <f>IF(AP26+AR26=0,"",SUM(AP26:AP33))</f>
      </c>
      <c r="AQ34" s="177"/>
      <c r="AR34" s="176">
        <f>IF(AP26+AR26=0,"",SUM(AR26:AR33))</f>
      </c>
      <c r="AS34" s="152"/>
      <c r="AT34" s="76" t="str">
        <f>IF(AS33="","spb",IF(AS33&gt;40,"v/bi","v/ex"))</f>
        <v>spb</v>
      </c>
      <c r="AU34" s="175"/>
      <c r="AV34" s="176">
        <f>IF(AV26+AX26=0,"",SUM(AV26:AV33))</f>
      </c>
      <c r="AW34" s="177"/>
      <c r="AX34" s="176">
        <f>IF(AV26+AX26=0,"",SUM(AX26:AX33))</f>
      </c>
      <c r="AY34" s="1"/>
      <c r="BC34" s="128">
        <f t="shared" si="1"/>
        <v>1</v>
      </c>
      <c r="BD34" s="81">
        <f>AA44</f>
        <v>0</v>
      </c>
      <c r="BE34" s="82">
        <f t="shared" si="0"/>
        <v>0</v>
      </c>
      <c r="BF34" s="81">
        <f>AC36</f>
      </c>
      <c r="BG34" s="81">
        <f t="shared" si="2"/>
      </c>
      <c r="BH34" s="82">
        <f>AB44</f>
        <v>0</v>
      </c>
    </row>
    <row r="35" spans="2:60" ht="12.75" customHeight="1" hidden="1">
      <c r="B35" s="76"/>
      <c r="C35" s="6"/>
      <c r="D35" s="93">
        <f>IF(B36="","",VLOOKUP(B36,Plancompta,3))</f>
      </c>
      <c r="E35" s="77"/>
      <c r="F35" s="77"/>
      <c r="G35" s="43">
        <f>IF(B36="","",VLOOKUP(B36,Plancompta,4))</f>
      </c>
      <c r="H35" s="80"/>
      <c r="I35" s="78"/>
      <c r="J35" s="93">
        <f>IF(H36="","",VLOOKUP(H36,Plancompta,3))</f>
      </c>
      <c r="K35" s="77"/>
      <c r="L35" s="77"/>
      <c r="M35" s="43">
        <f>IF(H36="","",VLOOKUP(H36,Plancompta,4))</f>
      </c>
      <c r="N35" s="80"/>
      <c r="O35" s="78"/>
      <c r="P35" s="93">
        <f>IF(N36="","",VLOOKUP(N36,Plancompta,3))</f>
      </c>
      <c r="Q35" s="77"/>
      <c r="R35" s="77"/>
      <c r="S35" s="43">
        <f>IF(N36="","",VLOOKUP(N36,Plancompta,4))</f>
      </c>
      <c r="T35" s="80"/>
      <c r="U35" s="78"/>
      <c r="V35" s="93">
        <f>IF(T36="","",VLOOKUP(T36,Plancompta,3))</f>
      </c>
      <c r="W35" s="77"/>
      <c r="X35" s="77"/>
      <c r="Y35" s="43">
        <f>IF(T36="","",VLOOKUP(T36,Plancompta,4))</f>
      </c>
      <c r="Z35" s="83"/>
      <c r="AA35" s="76"/>
      <c r="AB35" s="5"/>
      <c r="AC35" s="93">
        <f>IF(AA36="","",VLOOKUP(AA36,Plancompta,3))</f>
      </c>
      <c r="AD35" s="77"/>
      <c r="AE35" s="77"/>
      <c r="AF35" s="43">
        <f>IF(AA36="","",VLOOKUP(AA36,Plancompta,4))</f>
      </c>
      <c r="AG35" s="76"/>
      <c r="AH35" s="7"/>
      <c r="AI35" s="93">
        <f>IF(AG36="","",VLOOKUP(AG36,Plancompta,3))</f>
      </c>
      <c r="AJ35" s="77"/>
      <c r="AK35" s="77"/>
      <c r="AL35" s="43">
        <f>IF(AG36="","",VLOOKUP(AG36,Plancompta,4))</f>
      </c>
      <c r="AM35" s="76"/>
      <c r="AN35" s="7"/>
      <c r="AO35" s="93">
        <f>IF(AM36="","",VLOOKUP(AM36,Plancompta,3))</f>
      </c>
      <c r="AP35" s="77"/>
      <c r="AQ35" s="77"/>
      <c r="AR35" s="43">
        <f>IF(AM36="","",VLOOKUP(AM36,Plancompta,4))</f>
      </c>
      <c r="AS35" s="76"/>
      <c r="AT35" s="7"/>
      <c r="AU35" s="93">
        <f>IF(AS36="","",VLOOKUP(AS36,Plancompta,3))</f>
      </c>
      <c r="AV35" s="77"/>
      <c r="AW35" s="77"/>
      <c r="AX35" s="43">
        <f>IF(AS36="","",VLOOKUP(AS36,Plancompta,4))</f>
      </c>
      <c r="AY35" s="1"/>
      <c r="BC35" s="128">
        <f t="shared" si="1"/>
        <v>1</v>
      </c>
      <c r="BD35" s="81">
        <f>AG44</f>
        <v>0</v>
      </c>
      <c r="BE35" s="82">
        <f t="shared" si="0"/>
        <v>0</v>
      </c>
      <c r="BF35" s="81">
        <f>AI36</f>
      </c>
      <c r="BG35" s="81">
        <f t="shared" si="2"/>
      </c>
      <c r="BH35" s="82">
        <f>AH44</f>
        <v>0</v>
      </c>
    </row>
    <row r="36" spans="2:60" ht="15" customHeight="1" hidden="1">
      <c r="B36" s="165"/>
      <c r="C36" s="6"/>
      <c r="D36" s="212">
        <f>IF(B36="","",B36&amp;" "&amp;VLOOKUP(B36,Plancompta,2))</f>
      </c>
      <c r="E36" s="213"/>
      <c r="F36" s="213"/>
      <c r="G36" s="193"/>
      <c r="H36" s="165"/>
      <c r="I36" s="6"/>
      <c r="J36" s="212">
        <f>IF(H36="","",H36&amp;" "&amp;VLOOKUP(H36,Plancompta,2))</f>
      </c>
      <c r="K36" s="213"/>
      <c r="L36" s="213"/>
      <c r="M36" s="193"/>
      <c r="N36" s="165"/>
      <c r="O36" s="6"/>
      <c r="P36" s="212">
        <f>IF(N36="","",N36&amp;" "&amp;VLOOKUP(N36,Plancompta,2))</f>
      </c>
      <c r="Q36" s="213"/>
      <c r="R36" s="213"/>
      <c r="S36" s="193"/>
      <c r="T36" s="165"/>
      <c r="U36" s="6"/>
      <c r="V36" s="212">
        <f>IF(T36="","",T36&amp;" "&amp;VLOOKUP(T36,Plancompta,2))</f>
      </c>
      <c r="W36" s="213"/>
      <c r="X36" s="213"/>
      <c r="Y36" s="193"/>
      <c r="Z36" s="83"/>
      <c r="AA36" s="165"/>
      <c r="AB36" s="5"/>
      <c r="AC36" s="212">
        <f>IF(AA36="","",AA36&amp;" "&amp;VLOOKUP(AA36,Plancompta,2))</f>
      </c>
      <c r="AD36" s="213"/>
      <c r="AE36" s="213"/>
      <c r="AF36" s="193"/>
      <c r="AG36" s="165"/>
      <c r="AH36" s="6"/>
      <c r="AI36" s="212">
        <f>IF(AG36="","",AG36&amp;" "&amp;VLOOKUP(AG36,Plancompta,2))</f>
      </c>
      <c r="AJ36" s="213"/>
      <c r="AK36" s="213"/>
      <c r="AL36" s="193"/>
      <c r="AM36" s="165"/>
      <c r="AN36" s="6"/>
      <c r="AO36" s="212">
        <f>IF(AM36="","",AM36&amp;" "&amp;VLOOKUP(AM36,Plancompta,2))</f>
      </c>
      <c r="AP36" s="213"/>
      <c r="AQ36" s="213"/>
      <c r="AR36" s="193"/>
      <c r="AS36" s="165"/>
      <c r="AT36" s="74"/>
      <c r="AU36" s="212">
        <f>IF(AS36="","",AS36&amp;" "&amp;VLOOKUP(AS36,Plancompta,2))</f>
      </c>
      <c r="AV36" s="213"/>
      <c r="AW36" s="213"/>
      <c r="AX36" s="193"/>
      <c r="AY36" s="1"/>
      <c r="BC36" s="128">
        <f t="shared" si="1"/>
        <v>1</v>
      </c>
      <c r="BD36" s="81">
        <f>AM44</f>
        <v>0</v>
      </c>
      <c r="BE36" s="82">
        <f t="shared" si="0"/>
        <v>0</v>
      </c>
      <c r="BF36" s="81">
        <f>AO36</f>
      </c>
      <c r="BG36" s="81">
        <f t="shared" si="2"/>
      </c>
      <c r="BH36" s="82">
        <f>AN44</f>
        <v>0</v>
      </c>
    </row>
    <row r="37" spans="2:60" ht="12.75" customHeight="1" hidden="1">
      <c r="B37" s="76"/>
      <c r="C37" s="6"/>
      <c r="D37" s="20"/>
      <c r="E37" s="21"/>
      <c r="F37" s="20"/>
      <c r="G37" s="21"/>
      <c r="H37" s="76"/>
      <c r="I37" s="6"/>
      <c r="J37" s="20"/>
      <c r="K37" s="21"/>
      <c r="L37" s="20"/>
      <c r="M37" s="21"/>
      <c r="N37" s="76"/>
      <c r="O37" s="6"/>
      <c r="P37" s="20"/>
      <c r="Q37" s="21"/>
      <c r="R37" s="20"/>
      <c r="S37" s="21"/>
      <c r="T37" s="76"/>
      <c r="U37" s="6"/>
      <c r="V37" s="20"/>
      <c r="W37" s="21"/>
      <c r="X37" s="20"/>
      <c r="Y37" s="21"/>
      <c r="Z37" s="83"/>
      <c r="AA37" s="76"/>
      <c r="AB37" s="5"/>
      <c r="AC37" s="20"/>
      <c r="AD37" s="21"/>
      <c r="AE37" s="20"/>
      <c r="AF37" s="21"/>
      <c r="AG37" s="76"/>
      <c r="AH37" s="73"/>
      <c r="AI37" s="20"/>
      <c r="AJ37" s="21"/>
      <c r="AK37" s="20"/>
      <c r="AL37" s="21"/>
      <c r="AM37" s="76"/>
      <c r="AN37" s="73"/>
      <c r="AO37" s="20"/>
      <c r="AP37" s="21"/>
      <c r="AQ37" s="20"/>
      <c r="AR37" s="21"/>
      <c r="AS37" s="76"/>
      <c r="AT37" s="75"/>
      <c r="AU37" s="25"/>
      <c r="AV37" s="21"/>
      <c r="AW37" s="25"/>
      <c r="AX37" s="21"/>
      <c r="AY37" s="1"/>
      <c r="BC37" s="128">
        <f t="shared" si="1"/>
        <v>1</v>
      </c>
      <c r="BD37" s="81">
        <f>AS44</f>
        <v>0</v>
      </c>
      <c r="BE37" s="82">
        <f t="shared" si="0"/>
        <v>0</v>
      </c>
      <c r="BF37" s="81">
        <f>AU36</f>
      </c>
      <c r="BG37" s="81">
        <f t="shared" si="2"/>
      </c>
      <c r="BH37" s="82">
        <f>AT44</f>
        <v>0</v>
      </c>
    </row>
    <row r="38" spans="2:60" ht="12.75" customHeight="1" hidden="1">
      <c r="B38" s="76"/>
      <c r="C38" s="6"/>
      <c r="D38" s="23"/>
      <c r="E38" s="24"/>
      <c r="F38" s="23"/>
      <c r="G38" s="24"/>
      <c r="H38" s="76"/>
      <c r="I38" s="6"/>
      <c r="J38" s="23"/>
      <c r="K38" s="24"/>
      <c r="L38" s="23"/>
      <c r="M38" s="24"/>
      <c r="N38" s="76"/>
      <c r="O38" s="6"/>
      <c r="P38" s="23"/>
      <c r="Q38" s="24"/>
      <c r="R38" s="23"/>
      <c r="S38" s="24"/>
      <c r="T38" s="76"/>
      <c r="U38" s="6"/>
      <c r="V38" s="23"/>
      <c r="W38" s="24"/>
      <c r="X38" s="23"/>
      <c r="Y38" s="24"/>
      <c r="Z38" s="83"/>
      <c r="AA38" s="76"/>
      <c r="AB38" s="5"/>
      <c r="AC38" s="23"/>
      <c r="AD38" s="24"/>
      <c r="AE38" s="23"/>
      <c r="AF38" s="24"/>
      <c r="AG38" s="76"/>
      <c r="AH38" s="73"/>
      <c r="AI38" s="23"/>
      <c r="AJ38" s="24"/>
      <c r="AK38" s="23"/>
      <c r="AL38" s="24"/>
      <c r="AM38" s="76"/>
      <c r="AN38" s="73"/>
      <c r="AO38" s="23"/>
      <c r="AP38" s="24"/>
      <c r="AQ38" s="23"/>
      <c r="AR38" s="24"/>
      <c r="AS38" s="76"/>
      <c r="AT38" s="75"/>
      <c r="AU38" s="26"/>
      <c r="AV38" s="24"/>
      <c r="AW38" s="26"/>
      <c r="AX38" s="24"/>
      <c r="AY38" s="1"/>
      <c r="BC38" s="128">
        <f aca="true" t="shared" si="3" ref="BC38:BC46">IF(INT(BD38/2)=BD38/2,1,2)</f>
        <v>1</v>
      </c>
      <c r="BD38" s="81">
        <f>B55</f>
        <v>0</v>
      </c>
      <c r="BE38" s="82">
        <f t="shared" si="0"/>
        <v>0</v>
      </c>
      <c r="BF38" s="81">
        <f>D47</f>
      </c>
      <c r="BG38" s="81">
        <f t="shared" si="2"/>
      </c>
      <c r="BH38" s="82">
        <f>C55</f>
        <v>0</v>
      </c>
    </row>
    <row r="39" spans="2:60" ht="12.75" customHeight="1" hidden="1">
      <c r="B39" s="76"/>
      <c r="C39" s="6"/>
      <c r="D39" s="23"/>
      <c r="E39" s="24"/>
      <c r="F39" s="23"/>
      <c r="G39" s="24"/>
      <c r="H39" s="76"/>
      <c r="I39" s="6"/>
      <c r="J39" s="23"/>
      <c r="K39" s="24"/>
      <c r="L39" s="23"/>
      <c r="M39" s="24"/>
      <c r="N39" s="76"/>
      <c r="O39" s="6"/>
      <c r="P39" s="23"/>
      <c r="Q39" s="24"/>
      <c r="R39" s="23"/>
      <c r="S39" s="24"/>
      <c r="T39" s="76"/>
      <c r="U39" s="6"/>
      <c r="V39" s="23"/>
      <c r="W39" s="24"/>
      <c r="X39" s="23"/>
      <c r="Y39" s="24"/>
      <c r="Z39" s="83"/>
      <c r="AA39" s="76"/>
      <c r="AB39" s="5"/>
      <c r="AC39" s="23"/>
      <c r="AD39" s="24"/>
      <c r="AE39" s="23"/>
      <c r="AF39" s="24"/>
      <c r="AG39" s="76"/>
      <c r="AH39" s="73"/>
      <c r="AI39" s="23"/>
      <c r="AJ39" s="24"/>
      <c r="AK39" s="23"/>
      <c r="AL39" s="24"/>
      <c r="AM39" s="76"/>
      <c r="AN39" s="73"/>
      <c r="AO39" s="23"/>
      <c r="AP39" s="24"/>
      <c r="AQ39" s="23"/>
      <c r="AR39" s="24"/>
      <c r="AS39" s="76"/>
      <c r="AT39" s="75"/>
      <c r="AU39" s="26"/>
      <c r="AV39" s="24"/>
      <c r="AW39" s="26"/>
      <c r="AX39" s="24"/>
      <c r="AY39" s="1"/>
      <c r="BC39" s="128">
        <f t="shared" si="3"/>
        <v>1</v>
      </c>
      <c r="BD39" s="81">
        <f>H55</f>
        <v>0</v>
      </c>
      <c r="BE39" s="82">
        <f t="shared" si="0"/>
        <v>0</v>
      </c>
      <c r="BF39" s="81">
        <f>J47</f>
      </c>
      <c r="BG39" s="81">
        <f t="shared" si="2"/>
      </c>
      <c r="BH39" s="82">
        <f>I55</f>
        <v>0</v>
      </c>
    </row>
    <row r="40" spans="2:60" ht="12.75" customHeight="1" hidden="1">
      <c r="B40" s="76"/>
      <c r="C40" s="6"/>
      <c r="D40" s="23"/>
      <c r="E40" s="24"/>
      <c r="F40" s="23"/>
      <c r="G40" s="24"/>
      <c r="H40" s="76"/>
      <c r="I40" s="6"/>
      <c r="J40" s="23"/>
      <c r="K40" s="24"/>
      <c r="L40" s="23"/>
      <c r="M40" s="24"/>
      <c r="N40" s="76"/>
      <c r="O40" s="6"/>
      <c r="P40" s="23"/>
      <c r="Q40" s="24"/>
      <c r="R40" s="23"/>
      <c r="S40" s="24"/>
      <c r="T40" s="76"/>
      <c r="U40" s="6"/>
      <c r="V40" s="23"/>
      <c r="W40" s="24"/>
      <c r="X40" s="23"/>
      <c r="Y40" s="24"/>
      <c r="Z40" s="83"/>
      <c r="AA40" s="76"/>
      <c r="AB40" s="5"/>
      <c r="AC40" s="23"/>
      <c r="AD40" s="24"/>
      <c r="AE40" s="23"/>
      <c r="AF40" s="24"/>
      <c r="AG40" s="76"/>
      <c r="AH40" s="73"/>
      <c r="AI40" s="23"/>
      <c r="AJ40" s="24"/>
      <c r="AK40" s="23"/>
      <c r="AL40" s="24"/>
      <c r="AM40" s="76"/>
      <c r="AN40" s="73"/>
      <c r="AO40" s="23"/>
      <c r="AP40" s="24"/>
      <c r="AQ40" s="23"/>
      <c r="AR40" s="24"/>
      <c r="AS40" s="76"/>
      <c r="AT40" s="75"/>
      <c r="AU40" s="26"/>
      <c r="AV40" s="24"/>
      <c r="AW40" s="26"/>
      <c r="AX40" s="24"/>
      <c r="AY40" s="1"/>
      <c r="BC40" s="128">
        <f t="shared" si="3"/>
        <v>1</v>
      </c>
      <c r="BD40" s="81">
        <f>N55</f>
        <v>0</v>
      </c>
      <c r="BE40" s="82">
        <f t="shared" si="0"/>
        <v>0</v>
      </c>
      <c r="BF40" s="81">
        <f>P47</f>
      </c>
      <c r="BG40" s="81">
        <f t="shared" si="2"/>
      </c>
      <c r="BH40" s="82">
        <f>O55</f>
        <v>0</v>
      </c>
    </row>
    <row r="41" spans="2:60" ht="12.75" customHeight="1" hidden="1">
      <c r="B41" s="73"/>
      <c r="C41" s="73"/>
      <c r="D41" s="23"/>
      <c r="E41" s="24"/>
      <c r="F41" s="23"/>
      <c r="G41" s="24"/>
      <c r="H41" s="73"/>
      <c r="I41" s="73"/>
      <c r="J41" s="23"/>
      <c r="K41" s="24"/>
      <c r="L41" s="23"/>
      <c r="M41" s="24"/>
      <c r="N41" s="73"/>
      <c r="O41" s="73"/>
      <c r="P41" s="23"/>
      <c r="Q41" s="24"/>
      <c r="R41" s="23"/>
      <c r="S41" s="24"/>
      <c r="T41" s="73"/>
      <c r="U41" s="73"/>
      <c r="V41" s="23"/>
      <c r="W41" s="24"/>
      <c r="X41" s="23"/>
      <c r="Y41" s="24"/>
      <c r="Z41" s="83"/>
      <c r="AA41" s="73"/>
      <c r="AB41" s="22"/>
      <c r="AC41" s="23"/>
      <c r="AD41" s="24"/>
      <c r="AE41" s="23"/>
      <c r="AF41" s="24"/>
      <c r="AG41" s="73"/>
      <c r="AH41" s="73"/>
      <c r="AI41" s="23"/>
      <c r="AJ41" s="24"/>
      <c r="AK41" s="23"/>
      <c r="AL41" s="24"/>
      <c r="AM41" s="73"/>
      <c r="AN41" s="73"/>
      <c r="AO41" s="23"/>
      <c r="AP41" s="24"/>
      <c r="AQ41" s="23"/>
      <c r="AR41" s="24"/>
      <c r="AS41" s="73"/>
      <c r="AT41" s="75"/>
      <c r="AU41" s="26"/>
      <c r="AV41" s="24"/>
      <c r="AW41" s="26"/>
      <c r="AX41" s="24"/>
      <c r="AY41" s="1"/>
      <c r="BC41" s="128">
        <f t="shared" si="3"/>
        <v>1</v>
      </c>
      <c r="BD41" s="81">
        <f>T55</f>
        <v>0</v>
      </c>
      <c r="BE41" s="82">
        <f t="shared" si="0"/>
        <v>0</v>
      </c>
      <c r="BF41" s="81">
        <f>V47</f>
      </c>
      <c r="BG41" s="81">
        <f t="shared" si="2"/>
      </c>
      <c r="BH41" s="82">
        <f>U55</f>
        <v>0</v>
      </c>
    </row>
    <row r="42" spans="2:60" ht="12.75" customHeight="1" hidden="1">
      <c r="B42" s="73"/>
      <c r="C42" s="73"/>
      <c r="D42" s="23"/>
      <c r="E42" s="24"/>
      <c r="F42" s="23"/>
      <c r="G42" s="24"/>
      <c r="H42" s="73"/>
      <c r="I42" s="73"/>
      <c r="J42" s="23"/>
      <c r="K42" s="24"/>
      <c r="L42" s="23"/>
      <c r="M42" s="24"/>
      <c r="N42" s="73"/>
      <c r="O42" s="73"/>
      <c r="P42" s="23"/>
      <c r="Q42" s="24"/>
      <c r="R42" s="23"/>
      <c r="S42" s="24"/>
      <c r="T42" s="73"/>
      <c r="U42" s="73"/>
      <c r="V42" s="23"/>
      <c r="W42" s="24"/>
      <c r="X42" s="23"/>
      <c r="Y42" s="24"/>
      <c r="Z42" s="83"/>
      <c r="AA42" s="73"/>
      <c r="AB42" s="22"/>
      <c r="AC42" s="23"/>
      <c r="AD42" s="24"/>
      <c r="AE42" s="23"/>
      <c r="AF42" s="24"/>
      <c r="AG42" s="73"/>
      <c r="AH42" s="73"/>
      <c r="AI42" s="23"/>
      <c r="AJ42" s="24"/>
      <c r="AK42" s="23"/>
      <c r="AL42" s="24"/>
      <c r="AM42" s="73"/>
      <c r="AN42" s="73"/>
      <c r="AO42" s="23"/>
      <c r="AP42" s="24"/>
      <c r="AQ42" s="23"/>
      <c r="AR42" s="24"/>
      <c r="AS42" s="73"/>
      <c r="AT42" s="75"/>
      <c r="AU42" s="26"/>
      <c r="AV42" s="24"/>
      <c r="AW42" s="26"/>
      <c r="AX42" s="24"/>
      <c r="AY42" s="1"/>
      <c r="BC42" s="128">
        <f t="shared" si="3"/>
        <v>1</v>
      </c>
      <c r="BD42" s="81">
        <f>AA55</f>
        <v>0</v>
      </c>
      <c r="BE42" s="82">
        <f t="shared" si="0"/>
        <v>0</v>
      </c>
      <c r="BF42" s="81">
        <f>AC47</f>
      </c>
      <c r="BG42" s="81">
        <f t="shared" si="2"/>
      </c>
      <c r="BH42" s="82">
        <f>AB55</f>
        <v>0</v>
      </c>
    </row>
    <row r="43" spans="2:60" ht="12.75" customHeight="1" hidden="1">
      <c r="B43" s="73"/>
      <c r="C43" s="73"/>
      <c r="D43" s="23"/>
      <c r="E43" s="24"/>
      <c r="F43" s="23"/>
      <c r="G43" s="24"/>
      <c r="H43" s="73"/>
      <c r="I43" s="73"/>
      <c r="J43" s="23"/>
      <c r="K43" s="24"/>
      <c r="L43" s="23"/>
      <c r="M43" s="24"/>
      <c r="N43" s="73"/>
      <c r="O43" s="73"/>
      <c r="P43" s="23"/>
      <c r="Q43" s="24"/>
      <c r="R43" s="23"/>
      <c r="S43" s="24"/>
      <c r="T43" s="73"/>
      <c r="U43" s="73"/>
      <c r="V43" s="23"/>
      <c r="W43" s="24"/>
      <c r="X43" s="23"/>
      <c r="Y43" s="24"/>
      <c r="Z43" s="83"/>
      <c r="AA43" s="73"/>
      <c r="AB43" s="22"/>
      <c r="AC43" s="23"/>
      <c r="AD43" s="24"/>
      <c r="AE43" s="23"/>
      <c r="AF43" s="24"/>
      <c r="AG43" s="73"/>
      <c r="AH43" s="73"/>
      <c r="AI43" s="23"/>
      <c r="AJ43" s="24"/>
      <c r="AK43" s="23"/>
      <c r="AL43" s="24"/>
      <c r="AM43" s="73"/>
      <c r="AN43" s="73"/>
      <c r="AO43" s="23"/>
      <c r="AP43" s="24"/>
      <c r="AQ43" s="23"/>
      <c r="AR43" s="24"/>
      <c r="AS43" s="73"/>
      <c r="AT43" s="75"/>
      <c r="AU43" s="26"/>
      <c r="AV43" s="24"/>
      <c r="AW43" s="26"/>
      <c r="AX43" s="24"/>
      <c r="AY43" s="1"/>
      <c r="BC43" s="128">
        <f t="shared" si="3"/>
        <v>1</v>
      </c>
      <c r="BD43" s="81">
        <f>AG55</f>
        <v>0</v>
      </c>
      <c r="BE43" s="82">
        <f t="shared" si="0"/>
        <v>0</v>
      </c>
      <c r="BF43" s="81">
        <f>AI47</f>
      </c>
      <c r="BG43" s="81">
        <f t="shared" si="2"/>
      </c>
      <c r="BH43" s="82">
        <f>AH55</f>
        <v>0</v>
      </c>
    </row>
    <row r="44" spans="2:60" ht="12.75" customHeight="1" hidden="1">
      <c r="B44" s="80"/>
      <c r="C44" s="169">
        <f>E44-G44</f>
        <v>0</v>
      </c>
      <c r="D44" s="170">
        <f>IF(E44=0,"",C45)</f>
      </c>
      <c r="E44" s="171">
        <f>IF(E37+G37=0,0,IF(SUM(E37:E43)&gt;SUM(G37:G43),0,SUM(G37:G43)-SUM(E37:E43)))</f>
        <v>0</v>
      </c>
      <c r="F44" s="170">
        <f>IF(G44=0,"",C45)</f>
      </c>
      <c r="G44" s="171">
        <f>IF(E37+G37=0,0,IF(SUM(G37:G43)&gt;SUM(E37:E43),0,SUM(E37:E43)-SUM(G37:G43)))</f>
        <v>0</v>
      </c>
      <c r="H44" s="80"/>
      <c r="I44" s="169">
        <f>K44-M44</f>
        <v>0</v>
      </c>
      <c r="J44" s="170">
        <f>IF(K44=0,"",I45)</f>
      </c>
      <c r="K44" s="171">
        <f>IF(K37+M37=0,0,IF(SUM(K37:K43)&gt;SUM(M37:M43),0,SUM(M37:M43)-SUM(K37:K43)))</f>
        <v>0</v>
      </c>
      <c r="L44" s="170">
        <f>IF(M44=0,"",I45)</f>
      </c>
      <c r="M44" s="171">
        <f>IF(K37+M37=0,0,IF(SUM(M37:M43)&gt;SUM(K37:K43),0,SUM(K37:K43)-SUM(M37:M43)))</f>
        <v>0</v>
      </c>
      <c r="N44" s="80"/>
      <c r="O44" s="169">
        <f>Q44-S44</f>
        <v>0</v>
      </c>
      <c r="P44" s="170">
        <f>IF(Q44=0,"",O45)</f>
      </c>
      <c r="Q44" s="171">
        <f>IF(Q37+S37=0,0,IF(SUM(Q37:Q43)&gt;SUM(S37:S43),0,SUM(S37:S43)-SUM(Q37:Q43)))</f>
        <v>0</v>
      </c>
      <c r="R44" s="170">
        <f>IF(S44=0,"",O45)</f>
      </c>
      <c r="S44" s="171">
        <f>IF(Q37+S37=0,0,IF(SUM(S37:S43)&gt;SUM(Q37:Q43),0,SUM(Q37:Q43)-SUM(S37:S43)))</f>
        <v>0</v>
      </c>
      <c r="T44" s="80"/>
      <c r="U44" s="169">
        <f>W44-Y44</f>
        <v>0</v>
      </c>
      <c r="V44" s="170">
        <f>IF(W44=0,"",U45)</f>
      </c>
      <c r="W44" s="171">
        <f>IF(W37+Y37=0,0,IF(SUM(W37:W43)&gt;SUM(Y37:Y43),0,SUM(Y37:Y43)-SUM(W37:W43)))</f>
        <v>0</v>
      </c>
      <c r="X44" s="170">
        <f>IF(Y44=0,"",U45)</f>
      </c>
      <c r="Y44" s="171">
        <f>IF(W37+Y37=0,0,IF(SUM(Y37:Y43)&gt;SUM(W37:W43),0,SUM(W37:W43)-SUM(Y37:Y43)))</f>
        <v>0</v>
      </c>
      <c r="Z44" s="83"/>
      <c r="AA44" s="80"/>
      <c r="AB44" s="169">
        <f>AD44-AF44</f>
        <v>0</v>
      </c>
      <c r="AC44" s="170">
        <f>IF(AD44=0,"",AB45)</f>
      </c>
      <c r="AD44" s="171">
        <f>IF(AD37+AF37=0,0,IF(SUM(AD37:AD43)&gt;SUM(AF37:AF43),0,SUM(AF37:AF43)-SUM(AD37:AD43)))</f>
        <v>0</v>
      </c>
      <c r="AE44" s="170">
        <f>IF(AF44=0,"",AB45)</f>
      </c>
      <c r="AF44" s="171">
        <f>IF(AD37+AF37=0,0,IF(SUM(AF37:AF43)&gt;SUM(AD37:AD43),0,SUM(AD37:AD43)-SUM(AF37:AF43)))</f>
        <v>0</v>
      </c>
      <c r="AG44" s="80"/>
      <c r="AH44" s="169">
        <f>AJ44-AL44</f>
        <v>0</v>
      </c>
      <c r="AI44" s="170">
        <f>IF(AJ44=0,"",AH45)</f>
      </c>
      <c r="AJ44" s="171">
        <f>IF(AJ37+AL37=0,0,IF(SUM(AJ37:AJ43)&gt;SUM(AL37:AL43),0,SUM(AL37:AL43)-SUM(AJ37:AJ43)))</f>
        <v>0</v>
      </c>
      <c r="AK44" s="170">
        <f>IF(AL44=0,"",AH45)</f>
      </c>
      <c r="AL44" s="171">
        <f>IF(AJ37+AL37=0,0,IF(SUM(AL37:AL43)&gt;SUM(AJ37:AJ43),0,SUM(AJ37:AJ43)-SUM(AL37:AL43)))</f>
        <v>0</v>
      </c>
      <c r="AM44" s="80"/>
      <c r="AN44" s="169">
        <f>AP44-AR44</f>
        <v>0</v>
      </c>
      <c r="AO44" s="170">
        <f>IF(AP44=0,"",AN45)</f>
      </c>
      <c r="AP44" s="171">
        <f>IF(AP37+AR37=0,0,IF(SUM(AP37:AP43)&gt;SUM(AR37:AR43),0,SUM(AR37:AR43)-SUM(AP37:AP43)))</f>
        <v>0</v>
      </c>
      <c r="AQ44" s="170">
        <f>IF(AR44=0,"",AN45)</f>
      </c>
      <c r="AR44" s="171">
        <f>IF(AP37+AR37=0,0,IF(SUM(AR37:AR43)&gt;SUM(AP37:AP43),0,SUM(AP37:AP43)-SUM(AR37:AR43)))</f>
        <v>0</v>
      </c>
      <c r="AS44" s="80"/>
      <c r="AT44" s="169">
        <f>AV44-AX44</f>
        <v>0</v>
      </c>
      <c r="AU44" s="170">
        <f>IF(AV44=0,"",AT45)</f>
      </c>
      <c r="AV44" s="171">
        <f>IF(AV37+AX37=0,0,IF(SUM(AV37:AV43)&gt;SUM(AX37:AX43),0,SUM(AX37:AX43)-SUM(AV37:AV43)))</f>
        <v>0</v>
      </c>
      <c r="AW44" s="170">
        <f>IF(AX44=0,"",AT45)</f>
      </c>
      <c r="AX44" s="171">
        <f>IF(AV37+AX37=0,0,IF(SUM(AX37:AX43)&gt;SUM(AV37:AV43),0,SUM(AV37:AV43)-SUM(AX37:AX43)))</f>
        <v>0</v>
      </c>
      <c r="AY44" s="1"/>
      <c r="BC44" s="128">
        <f t="shared" si="3"/>
        <v>1</v>
      </c>
      <c r="BD44" s="81">
        <f>AM55</f>
        <v>0</v>
      </c>
      <c r="BE44" s="82">
        <f t="shared" si="0"/>
        <v>0</v>
      </c>
      <c r="BF44" s="81">
        <f>AO47</f>
      </c>
      <c r="BG44" s="81">
        <f t="shared" si="2"/>
      </c>
      <c r="BH44" s="82">
        <f>AN55</f>
        <v>0</v>
      </c>
    </row>
    <row r="45" spans="2:60" ht="12.75" customHeight="1" hidden="1">
      <c r="B45" s="152"/>
      <c r="C45" s="76" t="str">
        <f>IF(B44="","spb",IF(B44&gt;40,"v/bi","v/ex"))</f>
        <v>spb</v>
      </c>
      <c r="D45" s="172"/>
      <c r="E45" s="173">
        <f>IF(E37+G37=0,"",SUM(E37:E44))</f>
      </c>
      <c r="F45" s="174"/>
      <c r="G45" s="173">
        <f>IF(E37+G37=0,"",SUM(G37:G44))</f>
      </c>
      <c r="H45" s="152"/>
      <c r="I45" s="76" t="str">
        <f>IF(H44="","spb",IF(H44&gt;40,"v/bi","v/ex"))</f>
        <v>spb</v>
      </c>
      <c r="J45" s="172"/>
      <c r="K45" s="173">
        <f>IF(K37+M37=0,"",SUM(K37:K44))</f>
      </c>
      <c r="L45" s="174"/>
      <c r="M45" s="173">
        <f>IF(K37+M37=0,"",SUM(M37:M44))</f>
      </c>
      <c r="N45" s="152"/>
      <c r="O45" s="76" t="str">
        <f>IF(N44="","spb",IF(N44&gt;40,"v/bi","v/ex"))</f>
        <v>spb</v>
      </c>
      <c r="P45" s="172"/>
      <c r="Q45" s="173">
        <f>IF(Q37+S37=0,"",SUM(Q37:Q44))</f>
      </c>
      <c r="R45" s="174"/>
      <c r="S45" s="173">
        <f>IF(Q37+S37=0,"",SUM(S37:S44))</f>
      </c>
      <c r="T45" s="152"/>
      <c r="U45" s="76" t="str">
        <f>IF(T44="","spb",IF(T44&gt;40,"v/bi","v/ex"))</f>
        <v>spb</v>
      </c>
      <c r="V45" s="172"/>
      <c r="W45" s="173">
        <f>IF(W37+Y37=0,"",SUM(W37:W44))</f>
      </c>
      <c r="X45" s="174"/>
      <c r="Y45" s="173">
        <f>IF(W37+Y37=0,"",SUM(Y37:Y44))</f>
      </c>
      <c r="Z45" s="83"/>
      <c r="AA45" s="152"/>
      <c r="AB45" s="76" t="str">
        <f>IF(AA44="","spb",IF(AA44&gt;40,"v/bi","v/ex"))</f>
        <v>spb</v>
      </c>
      <c r="AC45" s="175"/>
      <c r="AD45" s="176">
        <f>IF(AD37+AF37=0,"",SUM(AD37:AD44))</f>
      </c>
      <c r="AE45" s="177"/>
      <c r="AF45" s="176">
        <f>IF(AD37+AF37=0,"",SUM(AF37:AF44))</f>
      </c>
      <c r="AG45" s="152"/>
      <c r="AH45" s="76" t="str">
        <f>IF(AG44="","spb",IF(AG44&gt;40,"v/bi","v/ex"))</f>
        <v>spb</v>
      </c>
      <c r="AI45" s="175"/>
      <c r="AJ45" s="176">
        <f>IF(AJ37+AL37=0,"",SUM(AJ37:AJ44))</f>
      </c>
      <c r="AK45" s="177"/>
      <c r="AL45" s="176">
        <f>IF(AJ37+AL37=0,"",SUM(AL37:AL44))</f>
      </c>
      <c r="AM45" s="152"/>
      <c r="AN45" s="76" t="str">
        <f>IF(AM44="","spb",IF(AM44&gt;40,"v/bi","v/ex"))</f>
        <v>spb</v>
      </c>
      <c r="AO45" s="175"/>
      <c r="AP45" s="176">
        <f>IF(AP37+AR37=0,"",SUM(AP37:AP44))</f>
      </c>
      <c r="AQ45" s="177"/>
      <c r="AR45" s="176">
        <f>IF(AP37+AR37=0,"",SUM(AR37:AR44))</f>
      </c>
      <c r="AS45" s="152"/>
      <c r="AT45" s="76" t="str">
        <f>IF(AS44="","spb",IF(AS44&gt;40,"v/bi","v/ex"))</f>
        <v>spb</v>
      </c>
      <c r="AU45" s="175"/>
      <c r="AV45" s="176">
        <f>IF(AV37+AX37=0,"",SUM(AV37:AV44))</f>
      </c>
      <c r="AW45" s="177"/>
      <c r="AX45" s="176">
        <f>IF(AV37+AX37=0,"",SUM(AX37:AX44))</f>
      </c>
      <c r="AY45" s="1"/>
      <c r="BC45" s="128">
        <f t="shared" si="3"/>
        <v>1</v>
      </c>
      <c r="BD45" s="81">
        <f>AS55</f>
        <v>0</v>
      </c>
      <c r="BE45" s="82">
        <f t="shared" si="0"/>
        <v>0</v>
      </c>
      <c r="BF45" s="81">
        <f>AU47</f>
      </c>
      <c r="BG45" s="81">
        <f t="shared" si="2"/>
      </c>
      <c r="BH45" s="82">
        <f>AT55</f>
        <v>0</v>
      </c>
    </row>
    <row r="46" spans="2:60" ht="12.75" customHeight="1" hidden="1">
      <c r="B46" s="76"/>
      <c r="C46" s="6"/>
      <c r="D46" s="93">
        <f>IF(B47="","",VLOOKUP(B47,Plancompta,3))</f>
      </c>
      <c r="E46" s="77"/>
      <c r="F46" s="77"/>
      <c r="G46" s="43">
        <f>IF(B47="","",VLOOKUP(B47,Plancompta,4))</f>
      </c>
      <c r="H46" s="80"/>
      <c r="I46" s="78"/>
      <c r="J46" s="93">
        <f>IF(H47="","",VLOOKUP(H47,Plancompta,3))</f>
      </c>
      <c r="K46" s="77"/>
      <c r="L46" s="77"/>
      <c r="M46" s="43">
        <f>IF(H47="","",VLOOKUP(H47,Plancompta,4))</f>
      </c>
      <c r="N46" s="80"/>
      <c r="O46" s="78"/>
      <c r="P46" s="93">
        <f>IF(N47="","",VLOOKUP(N47,Plancompta,3))</f>
      </c>
      <c r="Q46" s="77"/>
      <c r="R46" s="77"/>
      <c r="S46" s="43">
        <f>IF(N47="","",VLOOKUP(N47,Plancompta,4))</f>
      </c>
      <c r="T46" s="80"/>
      <c r="U46" s="78"/>
      <c r="V46" s="93">
        <f>IF(T47="","",VLOOKUP(T47,Plancompta,3))</f>
      </c>
      <c r="W46" s="77"/>
      <c r="X46" s="77"/>
      <c r="Y46" s="43">
        <f>IF(T47="","",VLOOKUP(T47,Plancompta,4))</f>
      </c>
      <c r="Z46" s="83"/>
      <c r="AA46" s="76"/>
      <c r="AB46" s="5"/>
      <c r="AC46" s="93">
        <f>IF(AA47="","",VLOOKUP(AA47,Plancompta,3))</f>
      </c>
      <c r="AD46" s="77"/>
      <c r="AE46" s="77"/>
      <c r="AF46" s="43">
        <f>IF(AA47="","",VLOOKUP(AA47,Plancompta,4))</f>
      </c>
      <c r="AG46" s="76"/>
      <c r="AH46" s="7"/>
      <c r="AI46" s="93">
        <f>IF(AG47="","",VLOOKUP(AG47,Plancompta,3))</f>
      </c>
      <c r="AJ46" s="77"/>
      <c r="AK46" s="77"/>
      <c r="AL46" s="43">
        <f>IF(AG47="","",VLOOKUP(AG47,Plancompta,4))</f>
      </c>
      <c r="AM46" s="76"/>
      <c r="AN46" s="7"/>
      <c r="AO46" s="93">
        <f>IF(AM47="","",VLOOKUP(AM47,Plancompta,3))</f>
      </c>
      <c r="AP46" s="77"/>
      <c r="AQ46" s="77"/>
      <c r="AR46" s="43">
        <f>IF(AM47="","",VLOOKUP(AM47,Plancompta,4))</f>
      </c>
      <c r="AS46" s="76"/>
      <c r="AT46" s="7"/>
      <c r="AU46" s="93">
        <f>IF(AS47="","",VLOOKUP(AS47,Plancompta,3))</f>
      </c>
      <c r="AV46" s="77"/>
      <c r="AW46" s="77"/>
      <c r="AX46" s="43">
        <f>IF(AS47="","",VLOOKUP(AS47,Plancompta,4))</f>
      </c>
      <c r="AY46" s="1"/>
      <c r="BC46" s="128">
        <f t="shared" si="3"/>
        <v>1</v>
      </c>
      <c r="BD46" s="81"/>
      <c r="BE46" s="82">
        <f>IF(BC46=2,BH46*-1,BH46)</f>
        <v>0</v>
      </c>
      <c r="BF46" s="81">
        <f>AU45</f>
        <v>0</v>
      </c>
      <c r="BG46" s="81"/>
      <c r="BH46" s="82"/>
    </row>
    <row r="47" spans="2:60" ht="15" customHeight="1" hidden="1">
      <c r="B47" s="165"/>
      <c r="C47" s="6"/>
      <c r="D47" s="212">
        <f>IF(B47="","",B47&amp;" "&amp;VLOOKUP(B47,Plancompta,2))</f>
      </c>
      <c r="E47" s="213"/>
      <c r="F47" s="213"/>
      <c r="G47" s="193"/>
      <c r="H47" s="165"/>
      <c r="I47" s="6"/>
      <c r="J47" s="212">
        <f>IF(H47="","",H47&amp;" "&amp;VLOOKUP(H47,Plancompta,2))</f>
      </c>
      <c r="K47" s="213"/>
      <c r="L47" s="213"/>
      <c r="M47" s="193"/>
      <c r="N47" s="165"/>
      <c r="O47" s="6"/>
      <c r="P47" s="212">
        <f>IF(N47="","",N47&amp;" "&amp;VLOOKUP(N47,Plancompta,2))</f>
      </c>
      <c r="Q47" s="213"/>
      <c r="R47" s="213"/>
      <c r="S47" s="193"/>
      <c r="T47" s="165"/>
      <c r="U47" s="6"/>
      <c r="V47" s="212">
        <f>IF(T47="","",T47&amp;" "&amp;VLOOKUP(T47,Plancompta,2))</f>
      </c>
      <c r="W47" s="213"/>
      <c r="X47" s="213"/>
      <c r="Y47" s="193"/>
      <c r="Z47" s="83"/>
      <c r="AA47" s="165"/>
      <c r="AB47" s="5"/>
      <c r="AC47" s="212">
        <f>IF(AA47="","",AA47&amp;" "&amp;VLOOKUP(AA47,Plancompta,2))</f>
      </c>
      <c r="AD47" s="213"/>
      <c r="AE47" s="213"/>
      <c r="AF47" s="193"/>
      <c r="AG47" s="165"/>
      <c r="AH47" s="6"/>
      <c r="AI47" s="212">
        <f>IF(AG47="","",AG47&amp;" "&amp;VLOOKUP(AG47,Plancompta,2))</f>
      </c>
      <c r="AJ47" s="213"/>
      <c r="AK47" s="213"/>
      <c r="AL47" s="193"/>
      <c r="AM47" s="165"/>
      <c r="AN47" s="6"/>
      <c r="AO47" s="212">
        <f>IF(AM47="","",AM47&amp;" "&amp;VLOOKUP(AM47,Plancompta,2))</f>
      </c>
      <c r="AP47" s="213"/>
      <c r="AQ47" s="213"/>
      <c r="AR47" s="193"/>
      <c r="AS47" s="165"/>
      <c r="AT47" s="74"/>
      <c r="AU47" s="212">
        <f>IF(AS47="","",AS47&amp;" "&amp;VLOOKUP(AS47,Plancompta,2))</f>
      </c>
      <c r="AV47" s="213"/>
      <c r="AW47" s="213"/>
      <c r="AX47" s="193"/>
      <c r="AY47" s="1"/>
      <c r="BC47" s="128"/>
      <c r="BD47" s="8"/>
      <c r="BE47" s="8"/>
      <c r="BF47" s="8"/>
      <c r="BG47" s="8"/>
      <c r="BH47" s="8"/>
    </row>
    <row r="48" spans="2:60" ht="12.75" customHeight="1" hidden="1">
      <c r="B48" s="73"/>
      <c r="C48" s="73"/>
      <c r="D48" s="20"/>
      <c r="E48" s="21"/>
      <c r="F48" s="20"/>
      <c r="G48" s="21"/>
      <c r="H48" s="73"/>
      <c r="I48" s="73"/>
      <c r="J48" s="20"/>
      <c r="K48" s="21"/>
      <c r="L48" s="20"/>
      <c r="M48" s="21"/>
      <c r="N48" s="73"/>
      <c r="O48" s="73"/>
      <c r="P48" s="20"/>
      <c r="Q48" s="21"/>
      <c r="R48" s="20"/>
      <c r="S48" s="21"/>
      <c r="T48" s="73"/>
      <c r="U48" s="73"/>
      <c r="V48" s="20"/>
      <c r="W48" s="21"/>
      <c r="X48" s="20"/>
      <c r="Y48" s="21"/>
      <c r="Z48" s="83"/>
      <c r="AA48" s="73"/>
      <c r="AB48" s="22"/>
      <c r="AC48" s="20"/>
      <c r="AD48" s="21"/>
      <c r="AE48" s="20"/>
      <c r="AF48" s="21"/>
      <c r="AG48" s="73"/>
      <c r="AH48" s="73"/>
      <c r="AI48" s="20"/>
      <c r="AJ48" s="21"/>
      <c r="AK48" s="20"/>
      <c r="AL48" s="21"/>
      <c r="AM48" s="73"/>
      <c r="AN48" s="73"/>
      <c r="AO48" s="20"/>
      <c r="AP48" s="21"/>
      <c r="AQ48" s="20"/>
      <c r="AR48" s="21"/>
      <c r="AS48" s="73"/>
      <c r="AT48" s="75"/>
      <c r="AU48" s="25"/>
      <c r="AV48" s="21"/>
      <c r="AW48" s="25"/>
      <c r="AX48" s="21"/>
      <c r="AY48" s="1"/>
      <c r="BC48" s="128"/>
      <c r="BD48" s="8"/>
      <c r="BE48" s="8"/>
      <c r="BF48" s="8"/>
      <c r="BG48" s="8"/>
      <c r="BH48" s="8"/>
    </row>
    <row r="49" spans="2:60" ht="12.75" customHeight="1" hidden="1">
      <c r="B49" s="73"/>
      <c r="C49" s="73"/>
      <c r="D49" s="23"/>
      <c r="E49" s="24"/>
      <c r="F49" s="23"/>
      <c r="G49" s="24"/>
      <c r="H49" s="73"/>
      <c r="I49" s="73"/>
      <c r="J49" s="23"/>
      <c r="K49" s="24"/>
      <c r="L49" s="23"/>
      <c r="M49" s="24"/>
      <c r="N49" s="73"/>
      <c r="O49" s="73"/>
      <c r="P49" s="23"/>
      <c r="Q49" s="24"/>
      <c r="R49" s="23"/>
      <c r="S49" s="24"/>
      <c r="T49" s="73"/>
      <c r="U49" s="73"/>
      <c r="V49" s="23"/>
      <c r="W49" s="24"/>
      <c r="X49" s="23"/>
      <c r="Y49" s="24"/>
      <c r="Z49" s="83"/>
      <c r="AA49" s="73"/>
      <c r="AB49" s="22"/>
      <c r="AC49" s="23"/>
      <c r="AD49" s="24"/>
      <c r="AE49" s="23"/>
      <c r="AF49" s="24"/>
      <c r="AG49" s="73"/>
      <c r="AH49" s="73"/>
      <c r="AI49" s="23"/>
      <c r="AJ49" s="24"/>
      <c r="AK49" s="23"/>
      <c r="AL49" s="24"/>
      <c r="AM49" s="73"/>
      <c r="AN49" s="73"/>
      <c r="AO49" s="23"/>
      <c r="AP49" s="24"/>
      <c r="AQ49" s="23"/>
      <c r="AR49" s="24"/>
      <c r="AS49" s="73"/>
      <c r="AT49" s="75"/>
      <c r="AU49" s="26"/>
      <c r="AV49" s="24"/>
      <c r="AW49" s="26"/>
      <c r="AX49" s="24"/>
      <c r="AY49" s="1"/>
      <c r="BC49" s="128">
        <f aca="true" t="shared" si="4" ref="BC49:BC56">IF(INT(BD49/2)=BD49/2,1,2)</f>
        <v>2</v>
      </c>
      <c r="BD49" s="8">
        <v>1</v>
      </c>
      <c r="BE49" s="8">
        <f>AT57</f>
        <v>0</v>
      </c>
      <c r="BF49" s="8">
        <f>AU37</f>
        <v>0</v>
      </c>
      <c r="BG49" s="8" t="str">
        <f>LEFT(BF49,4)</f>
        <v>0</v>
      </c>
      <c r="BH49" s="8">
        <f>AT57</f>
        <v>0</v>
      </c>
    </row>
    <row r="50" spans="2:60" ht="12.75" customHeight="1" hidden="1">
      <c r="B50" s="73"/>
      <c r="C50" s="73"/>
      <c r="D50" s="23"/>
      <c r="E50" s="24"/>
      <c r="F50" s="23"/>
      <c r="G50" s="24"/>
      <c r="H50" s="73"/>
      <c r="I50" s="73"/>
      <c r="J50" s="23"/>
      <c r="K50" s="24"/>
      <c r="L50" s="23"/>
      <c r="M50" s="24"/>
      <c r="N50" s="73"/>
      <c r="O50" s="73"/>
      <c r="P50" s="23"/>
      <c r="Q50" s="24"/>
      <c r="R50" s="23"/>
      <c r="S50" s="24"/>
      <c r="T50" s="73"/>
      <c r="U50" s="73"/>
      <c r="V50" s="23"/>
      <c r="W50" s="24"/>
      <c r="X50" s="23"/>
      <c r="Y50" s="24"/>
      <c r="Z50" s="83"/>
      <c r="AA50" s="73"/>
      <c r="AB50" s="22"/>
      <c r="AC50" s="23"/>
      <c r="AD50" s="24"/>
      <c r="AE50" s="23"/>
      <c r="AF50" s="24"/>
      <c r="AG50" s="73"/>
      <c r="AH50" s="73"/>
      <c r="AI50" s="23"/>
      <c r="AJ50" s="24"/>
      <c r="AK50" s="23"/>
      <c r="AL50" s="24"/>
      <c r="AM50" s="73"/>
      <c r="AN50" s="73"/>
      <c r="AO50" s="23"/>
      <c r="AP50" s="24"/>
      <c r="AQ50" s="23"/>
      <c r="AR50" s="24"/>
      <c r="AS50" s="73"/>
      <c r="AT50" s="75"/>
      <c r="AU50" s="26"/>
      <c r="AV50" s="24"/>
      <c r="AW50" s="26"/>
      <c r="AX50" s="24"/>
      <c r="AY50" s="1"/>
      <c r="BB50">
        <v>1</v>
      </c>
      <c r="BC50" s="128">
        <f t="shared" si="4"/>
        <v>1</v>
      </c>
      <c r="BD50" s="8">
        <v>2</v>
      </c>
      <c r="BE50" s="8"/>
      <c r="BF50" s="8"/>
      <c r="BG50" s="8"/>
      <c r="BH50" s="8"/>
    </row>
    <row r="51" spans="2:60" ht="12.75" customHeight="1" hidden="1">
      <c r="B51" s="6"/>
      <c r="C51" s="73"/>
      <c r="D51" s="23"/>
      <c r="E51" s="24"/>
      <c r="F51" s="23"/>
      <c r="G51" s="24"/>
      <c r="H51" s="73"/>
      <c r="I51" s="73"/>
      <c r="J51" s="23"/>
      <c r="K51" s="24"/>
      <c r="L51" s="23"/>
      <c r="M51" s="24"/>
      <c r="N51" s="73"/>
      <c r="O51" s="73"/>
      <c r="P51" s="23"/>
      <c r="Q51" s="24"/>
      <c r="R51" s="23"/>
      <c r="S51" s="24"/>
      <c r="T51" s="73"/>
      <c r="U51" s="73"/>
      <c r="V51" s="23"/>
      <c r="W51" s="24"/>
      <c r="X51" s="23"/>
      <c r="Y51" s="24"/>
      <c r="Z51" s="83"/>
      <c r="AA51" s="73"/>
      <c r="AB51" s="22"/>
      <c r="AC51" s="23"/>
      <c r="AD51" s="24"/>
      <c r="AE51" s="23"/>
      <c r="AF51" s="24"/>
      <c r="AG51" s="73"/>
      <c r="AH51" s="73"/>
      <c r="AI51" s="23"/>
      <c r="AJ51" s="24"/>
      <c r="AK51" s="23"/>
      <c r="AL51" s="24"/>
      <c r="AM51" s="73"/>
      <c r="AN51" s="73"/>
      <c r="AO51" s="23"/>
      <c r="AP51" s="24"/>
      <c r="AQ51" s="23"/>
      <c r="AR51" s="24"/>
      <c r="AS51" s="73"/>
      <c r="AT51" s="75"/>
      <c r="AU51" s="26"/>
      <c r="AV51" s="24"/>
      <c r="AW51" s="26"/>
      <c r="AX51" s="24"/>
      <c r="AY51" s="1"/>
      <c r="BC51" s="128">
        <f t="shared" si="4"/>
        <v>2</v>
      </c>
      <c r="BD51" s="8">
        <v>3</v>
      </c>
      <c r="BE51" s="8"/>
      <c r="BF51" s="8"/>
      <c r="BG51" s="8"/>
      <c r="BH51" s="8"/>
    </row>
    <row r="52" spans="2:60" ht="12.75" customHeight="1" hidden="1">
      <c r="B52" s="6"/>
      <c r="C52" s="73"/>
      <c r="D52" s="23"/>
      <c r="E52" s="24"/>
      <c r="F52" s="23"/>
      <c r="G52" s="24"/>
      <c r="H52" s="73"/>
      <c r="I52" s="73"/>
      <c r="J52" s="23"/>
      <c r="K52" s="24"/>
      <c r="L52" s="23"/>
      <c r="M52" s="24"/>
      <c r="N52" s="73"/>
      <c r="O52" s="73"/>
      <c r="P52" s="23"/>
      <c r="Q52" s="24"/>
      <c r="R52" s="23"/>
      <c r="S52" s="24"/>
      <c r="T52" s="73"/>
      <c r="U52" s="73"/>
      <c r="V52" s="23"/>
      <c r="W52" s="24"/>
      <c r="X52" s="23"/>
      <c r="Y52" s="24"/>
      <c r="Z52" s="83"/>
      <c r="AA52" s="73"/>
      <c r="AB52" s="22"/>
      <c r="AC52" s="23"/>
      <c r="AD52" s="24"/>
      <c r="AE52" s="23"/>
      <c r="AF52" s="24"/>
      <c r="AG52" s="73"/>
      <c r="AH52" s="73"/>
      <c r="AI52" s="23"/>
      <c r="AJ52" s="24"/>
      <c r="AK52" s="23"/>
      <c r="AL52" s="24"/>
      <c r="AM52" s="73"/>
      <c r="AN52" s="73"/>
      <c r="AO52" s="23"/>
      <c r="AP52" s="24"/>
      <c r="AQ52" s="23"/>
      <c r="AR52" s="24"/>
      <c r="AS52" s="73"/>
      <c r="AT52" s="75"/>
      <c r="AU52" s="26"/>
      <c r="AV52" s="24"/>
      <c r="AW52" s="26"/>
      <c r="AX52" s="24"/>
      <c r="AY52" s="1"/>
      <c r="BC52" s="128">
        <f t="shared" si="4"/>
        <v>1</v>
      </c>
      <c r="BD52" s="8">
        <v>4</v>
      </c>
      <c r="BE52" s="8"/>
      <c r="BF52" s="8"/>
      <c r="BG52" s="8"/>
      <c r="BH52" s="8"/>
    </row>
    <row r="53" spans="2:60" ht="12.75" customHeight="1" hidden="1">
      <c r="B53" s="6"/>
      <c r="C53" s="73"/>
      <c r="D53" s="23"/>
      <c r="E53" s="24"/>
      <c r="F53" s="23"/>
      <c r="G53" s="24"/>
      <c r="H53" s="73"/>
      <c r="I53" s="73"/>
      <c r="J53" s="23"/>
      <c r="K53" s="24"/>
      <c r="L53" s="23"/>
      <c r="M53" s="24"/>
      <c r="N53" s="73"/>
      <c r="O53" s="73"/>
      <c r="P53" s="23"/>
      <c r="Q53" s="24"/>
      <c r="R53" s="23"/>
      <c r="S53" s="24"/>
      <c r="T53" s="73"/>
      <c r="U53" s="73"/>
      <c r="V53" s="23"/>
      <c r="W53" s="24"/>
      <c r="X53" s="23"/>
      <c r="Y53" s="24"/>
      <c r="Z53" s="83"/>
      <c r="AA53" s="73"/>
      <c r="AB53" s="22"/>
      <c r="AC53" s="23"/>
      <c r="AD53" s="24"/>
      <c r="AE53" s="23"/>
      <c r="AF53" s="24"/>
      <c r="AG53" s="73"/>
      <c r="AH53" s="73"/>
      <c r="AI53" s="23"/>
      <c r="AJ53" s="24"/>
      <c r="AK53" s="23"/>
      <c r="AL53" s="24"/>
      <c r="AM53" s="73"/>
      <c r="AN53" s="73"/>
      <c r="AO53" s="23"/>
      <c r="AP53" s="24"/>
      <c r="AQ53" s="23"/>
      <c r="AR53" s="24"/>
      <c r="AS53" s="73"/>
      <c r="AT53" s="75"/>
      <c r="AU53" s="26"/>
      <c r="AV53" s="24"/>
      <c r="AW53" s="26"/>
      <c r="AX53" s="24"/>
      <c r="AY53" s="1"/>
      <c r="BC53" s="128">
        <f t="shared" si="4"/>
        <v>2</v>
      </c>
      <c r="BD53" s="8">
        <v>5</v>
      </c>
      <c r="BE53" s="8"/>
      <c r="BF53" s="8"/>
      <c r="BG53" s="8"/>
      <c r="BH53" s="8"/>
    </row>
    <row r="54" spans="2:60" ht="12.75" customHeight="1" hidden="1">
      <c r="B54" s="6"/>
      <c r="C54" s="73"/>
      <c r="D54" s="144"/>
      <c r="E54" s="145"/>
      <c r="F54" s="144"/>
      <c r="G54" s="145"/>
      <c r="H54" s="6"/>
      <c r="I54" s="6"/>
      <c r="J54" s="144"/>
      <c r="K54" s="145"/>
      <c r="L54" s="144"/>
      <c r="M54" s="145"/>
      <c r="N54" s="6"/>
      <c r="O54" s="6"/>
      <c r="P54" s="144"/>
      <c r="Q54" s="145"/>
      <c r="R54" s="144"/>
      <c r="S54" s="145"/>
      <c r="T54" s="6"/>
      <c r="U54" s="6"/>
      <c r="V54" s="144"/>
      <c r="W54" s="145"/>
      <c r="X54" s="144"/>
      <c r="Y54" s="145"/>
      <c r="Z54" s="83"/>
      <c r="AA54" s="73"/>
      <c r="AB54" s="22"/>
      <c r="AC54" s="23"/>
      <c r="AD54" s="24"/>
      <c r="AE54" s="23"/>
      <c r="AF54" s="24"/>
      <c r="AG54" s="73"/>
      <c r="AH54" s="73"/>
      <c r="AI54" s="23"/>
      <c r="AJ54" s="24"/>
      <c r="AK54" s="23"/>
      <c r="AL54" s="24"/>
      <c r="AM54" s="73"/>
      <c r="AN54" s="73"/>
      <c r="AO54" s="23"/>
      <c r="AP54" s="24"/>
      <c r="AQ54" s="23"/>
      <c r="AR54" s="24"/>
      <c r="AS54" s="73"/>
      <c r="AT54" s="75"/>
      <c r="AU54" s="26"/>
      <c r="AV54" s="24"/>
      <c r="AW54" s="26"/>
      <c r="AX54" s="24"/>
      <c r="AY54" s="1"/>
      <c r="BC54" s="128">
        <f t="shared" si="4"/>
        <v>1</v>
      </c>
      <c r="BD54" s="8">
        <v>6</v>
      </c>
      <c r="BE54" s="8"/>
      <c r="BF54" s="8"/>
      <c r="BG54" s="8"/>
      <c r="BH54" s="8"/>
    </row>
    <row r="55" spans="2:60" ht="12.75" customHeight="1" hidden="1">
      <c r="B55" s="80"/>
      <c r="C55" s="169">
        <f>E55-G55</f>
        <v>0</v>
      </c>
      <c r="D55" s="170">
        <f>IF(E55=0,"",C56)</f>
      </c>
      <c r="E55" s="171">
        <f>IF(E48+G48=0,0,IF(SUM(E48:E54)&gt;SUM(G48:G54),0,SUM(G48:G54)-SUM(E48:E54)))</f>
        <v>0</v>
      </c>
      <c r="F55" s="170">
        <f>IF(G55=0,"",C56)</f>
      </c>
      <c r="G55" s="171">
        <f>IF(E48+G48=0,0,IF(SUM(G48:G54)&gt;SUM(E48:E54),0,SUM(E48:E54)-SUM(G48:G54)))</f>
        <v>0</v>
      </c>
      <c r="H55" s="80"/>
      <c r="I55" s="169">
        <f>K55-M55</f>
        <v>0</v>
      </c>
      <c r="J55" s="170">
        <f>IF(K55=0,"",I56)</f>
      </c>
      <c r="K55" s="171">
        <f>IF(K48+M48=0,0,IF(SUM(K48:K54)&gt;SUM(M48:M54),0,SUM(M48:M54)-SUM(K48:K54)))</f>
        <v>0</v>
      </c>
      <c r="L55" s="170">
        <f>IF(M55=0,"",I56)</f>
      </c>
      <c r="M55" s="171">
        <f>IF(K48+M48=0,0,IF(SUM(M48:M54)&gt;SUM(K48:K54),0,SUM(K48:K54)-SUM(M48:M54)))</f>
        <v>0</v>
      </c>
      <c r="N55" s="80"/>
      <c r="O55" s="169">
        <f>Q55-S55</f>
        <v>0</v>
      </c>
      <c r="P55" s="170">
        <f>IF(Q55=0,"",O56)</f>
      </c>
      <c r="Q55" s="171">
        <f>IF(Q48+S48=0,0,IF(SUM(Q48:Q54)&gt;SUM(S48:S54),0,SUM(S48:S54)-SUM(Q48:Q54)))</f>
        <v>0</v>
      </c>
      <c r="R55" s="170">
        <f>IF(S55=0,"",O56)</f>
      </c>
      <c r="S55" s="171">
        <f>IF(Q48+S48=0,0,IF(SUM(S48:S54)&gt;SUM(Q48:Q54),0,SUM(Q48:Q54)-SUM(S48:S54)))</f>
        <v>0</v>
      </c>
      <c r="T55" s="80"/>
      <c r="U55" s="169">
        <f>W55-Y55</f>
        <v>0</v>
      </c>
      <c r="V55" s="170">
        <f>IF(W55=0,"",U56)</f>
      </c>
      <c r="W55" s="171">
        <f>IF(W48+Y48=0,0,IF(SUM(W48:W54)&gt;SUM(Y48:Y54),0,SUM(Y48:Y54)-SUM(W48:W54)))</f>
        <v>0</v>
      </c>
      <c r="X55" s="170">
        <f>IF(Y55=0,"",U56)</f>
      </c>
      <c r="Y55" s="171">
        <f>IF(W48+Y48=0,0,IF(SUM(Y48:Y54)&gt;SUM(W48:W54),0,SUM(W48:W54)-SUM(Y48:Y54)))</f>
        <v>0</v>
      </c>
      <c r="Z55" s="83"/>
      <c r="AA55" s="80"/>
      <c r="AB55" s="169">
        <f>AD55-AF55</f>
        <v>0</v>
      </c>
      <c r="AC55" s="170">
        <f>IF(AD55=0,"",AB56)</f>
      </c>
      <c r="AD55" s="171">
        <f>IF(AD48+AF48=0,0,IF(SUM(AD48:AD54)&gt;SUM(AF48:AF54),0,SUM(AF48:AF54)-SUM(AD48:AD54)))</f>
        <v>0</v>
      </c>
      <c r="AE55" s="170">
        <f>IF(AF55=0,"",AB56)</f>
      </c>
      <c r="AF55" s="171">
        <f>IF(AD48+AF48=0,0,IF(SUM(AF48:AF54)&gt;SUM(AD48:AD54),0,SUM(AD48:AD54)-SUM(AF48:AF54)))</f>
        <v>0</v>
      </c>
      <c r="AG55" s="80"/>
      <c r="AH55" s="169">
        <f>AJ55-AL55</f>
        <v>0</v>
      </c>
      <c r="AI55" s="170">
        <f>IF(AJ55=0,"",AH56)</f>
      </c>
      <c r="AJ55" s="171">
        <f>IF(AJ48+AL48=0,0,IF(SUM(AJ48:AJ54)&gt;SUM(AL48:AL54),0,SUM(AL48:AL54)-SUM(AJ48:AJ54)))</f>
        <v>0</v>
      </c>
      <c r="AK55" s="170">
        <f>IF(AL55=0,"",AH56)</f>
      </c>
      <c r="AL55" s="171">
        <f>IF(AJ48+AL48=0,0,IF(SUM(AL48:AL54)&gt;SUM(AJ48:AJ54),0,SUM(AJ48:AJ54)-SUM(AL48:AL54)))</f>
        <v>0</v>
      </c>
      <c r="AM55" s="80"/>
      <c r="AN55" s="169">
        <f>AP55-AR55</f>
        <v>0</v>
      </c>
      <c r="AO55" s="170">
        <f>IF(AP55=0,"",AN56)</f>
      </c>
      <c r="AP55" s="171">
        <f>IF(AP48+AR48=0,0,IF(SUM(AP48:AP54)&gt;SUM(AR48:AR54),0,SUM(AR48:AR54)-SUM(AP48:AP54)))</f>
        <v>0</v>
      </c>
      <c r="AQ55" s="170">
        <f>IF(AR55=0,"",AN56)</f>
      </c>
      <c r="AR55" s="171">
        <f>IF(AP48+AR48=0,0,IF(SUM(AR48:AR54)&gt;SUM(AP48:AP54),0,SUM(AP48:AP54)-SUM(AR48:AR54)))</f>
        <v>0</v>
      </c>
      <c r="AS55" s="80"/>
      <c r="AT55" s="169">
        <f>AV55-AX55</f>
        <v>0</v>
      </c>
      <c r="AU55" s="170">
        <f>IF(AV55=0,"",AT56)</f>
      </c>
      <c r="AV55" s="171">
        <f>IF(AV48+AX48=0,0,IF(SUM(AV48:AV54)&gt;SUM(AX48:AX54),0,SUM(AX48:AX54)-SUM(AV48:AV54)))</f>
        <v>0</v>
      </c>
      <c r="AW55" s="170">
        <f>IF(AX55=0,"",AT56)</f>
      </c>
      <c r="AX55" s="171">
        <f>IF(AV48+AX48=0,0,IF(SUM(AX48:AX54)&gt;SUM(AV48:AV54),0,SUM(AV48:AV54)-SUM(AX48:AX54)))</f>
        <v>0</v>
      </c>
      <c r="AY55" s="1"/>
      <c r="BC55" s="128">
        <f t="shared" si="4"/>
        <v>2</v>
      </c>
      <c r="BD55" s="8">
        <v>7</v>
      </c>
      <c r="BE55" s="8"/>
      <c r="BF55" s="8"/>
      <c r="BG55" s="8"/>
      <c r="BH55" s="8"/>
    </row>
    <row r="56" spans="2:60" ht="12.75" customHeight="1" hidden="1">
      <c r="B56" s="152"/>
      <c r="C56" s="76" t="str">
        <f>IF(B55="","spb",IF(B55&gt;40,"v/bi","v/ex"))</f>
        <v>spb</v>
      </c>
      <c r="D56" s="172"/>
      <c r="E56" s="173">
        <f>IF(E48+G48=0,"",SUM(E48:E55))</f>
      </c>
      <c r="F56" s="174"/>
      <c r="G56" s="173">
        <f>IF(E48+G48=0,"",SUM(G48:G55))</f>
      </c>
      <c r="H56" s="152"/>
      <c r="I56" s="76" t="str">
        <f>IF(H55="","spb",IF(H55&gt;40,"v/bi","v/ex"))</f>
        <v>spb</v>
      </c>
      <c r="J56" s="172"/>
      <c r="K56" s="173">
        <f>IF(K48+M48=0,"",SUM(K48:K55))</f>
      </c>
      <c r="L56" s="174"/>
      <c r="M56" s="173">
        <f>IF(K48+M48=0,"",SUM(M48:M55))</f>
      </c>
      <c r="N56" s="152"/>
      <c r="O56" s="76" t="str">
        <f>IF(N55="","spb",IF(N55&gt;40,"v/bi","v/ex"))</f>
        <v>spb</v>
      </c>
      <c r="P56" s="172"/>
      <c r="Q56" s="173">
        <f>IF(Q48+S48=0,"",SUM(Q48:Q55))</f>
      </c>
      <c r="R56" s="174"/>
      <c r="S56" s="173">
        <f>IF(Q48+S48=0,"",SUM(S48:S55))</f>
      </c>
      <c r="T56" s="152"/>
      <c r="U56" s="76" t="str">
        <f>IF(T55="","spb",IF(T55&gt;40,"v/bi","v/ex"))</f>
        <v>spb</v>
      </c>
      <c r="V56" s="172"/>
      <c r="W56" s="173">
        <f>IF(W48+Y48=0,"",SUM(W48:W55))</f>
      </c>
      <c r="X56" s="174"/>
      <c r="Y56" s="173">
        <f>IF(W48+Y48=0,"",SUM(Y48:Y55))</f>
      </c>
      <c r="Z56" s="83"/>
      <c r="AA56" s="152"/>
      <c r="AB56" s="76" t="str">
        <f>IF(AA55="","spb",IF(AA55&gt;40,"v/bi","v/ex"))</f>
        <v>spb</v>
      </c>
      <c r="AC56" s="175"/>
      <c r="AD56" s="176">
        <f>IF(AD48+AF48=0,"",SUM(AD48:AD55))</f>
      </c>
      <c r="AE56" s="177"/>
      <c r="AF56" s="176">
        <f>IF(AD48+AF48=0,"",SUM(AF48:AF55))</f>
      </c>
      <c r="AG56" s="152"/>
      <c r="AH56" s="76" t="str">
        <f>IF(AG55="","spb",IF(AG55&gt;40,"v/bi","v/ex"))</f>
        <v>spb</v>
      </c>
      <c r="AI56" s="175"/>
      <c r="AJ56" s="176">
        <f>IF(AJ48+AL48=0,"",SUM(AJ48:AJ55))</f>
      </c>
      <c r="AK56" s="177"/>
      <c r="AL56" s="176">
        <f>IF(AJ48+AL48=0,"",SUM(AL48:AL55))</f>
      </c>
      <c r="AM56" s="152"/>
      <c r="AN56" s="76" t="str">
        <f>IF(AM55="","spb",IF(AM55&gt;40,"v/bi","v/ex"))</f>
        <v>spb</v>
      </c>
      <c r="AO56" s="175"/>
      <c r="AP56" s="176">
        <f>IF(AP48+AR48=0,"",SUM(AP48:AP55))</f>
      </c>
      <c r="AQ56" s="177"/>
      <c r="AR56" s="176">
        <f>IF(AP48+AR48=0,"",SUM(AR48:AR55))</f>
      </c>
      <c r="AS56" s="152"/>
      <c r="AT56" s="76" t="str">
        <f>IF(AS55="","spb",IF(AS55&gt;40,"v/bi","v/ex"))</f>
        <v>spb</v>
      </c>
      <c r="AU56" s="175"/>
      <c r="AV56" s="176">
        <f>IF(AV48+AX48=0,"",SUM(AV48:AV55))</f>
      </c>
      <c r="AW56" s="177"/>
      <c r="AX56" s="176">
        <f>IF(AV48+AX48=0,"",SUM(AX48:AX55))</f>
      </c>
      <c r="AY56" s="1"/>
      <c r="BC56" s="128">
        <f t="shared" si="4"/>
        <v>1</v>
      </c>
      <c r="BD56" s="8">
        <v>8</v>
      </c>
      <c r="BE56" s="8"/>
      <c r="BF56" s="8"/>
      <c r="BG56" s="8"/>
      <c r="BH56" s="8"/>
    </row>
    <row r="57" spans="2:60" ht="4.5" customHeight="1">
      <c r="B57" s="6"/>
      <c r="C57" s="76"/>
      <c r="D57" s="146"/>
      <c r="E57" s="147"/>
      <c r="F57" s="148"/>
      <c r="G57" s="147"/>
      <c r="H57" s="6"/>
      <c r="I57" s="6"/>
      <c r="J57" s="146"/>
      <c r="K57" s="147"/>
      <c r="L57" s="148"/>
      <c r="M57" s="147"/>
      <c r="N57" s="6"/>
      <c r="O57" s="6"/>
      <c r="P57" s="146"/>
      <c r="Q57" s="147"/>
      <c r="R57" s="148"/>
      <c r="S57" s="147"/>
      <c r="T57" s="6"/>
      <c r="U57" s="6"/>
      <c r="V57" s="146"/>
      <c r="W57" s="147"/>
      <c r="X57" s="148"/>
      <c r="Y57" s="147"/>
      <c r="Z57" s="83"/>
      <c r="AA57" s="76"/>
      <c r="AB57" s="29"/>
      <c r="AC57" s="100"/>
      <c r="AD57" s="101"/>
      <c r="AE57" s="102"/>
      <c r="AF57" s="101"/>
      <c r="AG57" s="76"/>
      <c r="AH57" s="29"/>
      <c r="AI57" s="100"/>
      <c r="AJ57" s="101"/>
      <c r="AK57" s="102"/>
      <c r="AL57" s="101"/>
      <c r="AM57" s="76"/>
      <c r="AN57" s="29"/>
      <c r="AO57" s="100"/>
      <c r="AP57" s="101"/>
      <c r="AQ57" s="102"/>
      <c r="AR57" s="101"/>
      <c r="AS57" s="76"/>
      <c r="AT57" s="29"/>
      <c r="AU57" s="100"/>
      <c r="AV57" s="101"/>
      <c r="AW57" s="102"/>
      <c r="AX57" s="101"/>
      <c r="AY57" s="1"/>
      <c r="BC57" s="128">
        <f t="shared" si="1"/>
        <v>1</v>
      </c>
      <c r="BD57" s="8"/>
      <c r="BE57" s="8"/>
      <c r="BF57" s="8"/>
      <c r="BG57" s="8"/>
      <c r="BH57" s="8"/>
    </row>
    <row r="58" spans="2:60" ht="8.25" customHeight="1">
      <c r="B58" s="202">
        <v>0</v>
      </c>
      <c r="C58" s="79"/>
      <c r="D58" s="209">
        <f>IF(B58=0,"",VLOOKUP(B58,Libellés!B12:J37,2))</f>
      </c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8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BB58" s="220" t="s">
        <v>184</v>
      </c>
      <c r="BC58" s="128">
        <f t="shared" si="1"/>
        <v>2</v>
      </c>
      <c r="BD58" s="8">
        <v>9</v>
      </c>
      <c r="BE58" s="8"/>
      <c r="BF58" s="8"/>
      <c r="BG58" s="8"/>
      <c r="BH58" s="8"/>
    </row>
    <row r="59" spans="2:60" ht="6" customHeight="1">
      <c r="B59" s="202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83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BB59" s="220"/>
      <c r="BC59" s="128">
        <f t="shared" si="1"/>
        <v>1</v>
      </c>
      <c r="BD59" s="8">
        <v>10</v>
      </c>
      <c r="BE59" s="8"/>
      <c r="BF59" s="8"/>
      <c r="BG59" s="8"/>
      <c r="BH59" s="8"/>
    </row>
    <row r="60" spans="2:60" ht="6" customHeight="1">
      <c r="B60" s="143"/>
      <c r="C60" s="37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83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BB60" s="220"/>
      <c r="BC60" s="128">
        <f t="shared" si="1"/>
        <v>1</v>
      </c>
      <c r="BD60" s="8"/>
      <c r="BE60" s="8"/>
      <c r="BF60" s="8"/>
      <c r="BG60" s="8"/>
      <c r="BH60" s="8"/>
    </row>
    <row r="61" spans="1:60" ht="15" customHeight="1">
      <c r="A61" s="11"/>
      <c r="D61" s="194"/>
      <c r="E61" s="195"/>
      <c r="F61" s="195"/>
      <c r="G61" s="214"/>
      <c r="I61" s="150"/>
      <c r="J61" s="150"/>
      <c r="K61" s="150"/>
      <c r="L61" s="150"/>
      <c r="M61" s="150"/>
      <c r="N61" s="203" t="s">
        <v>2</v>
      </c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5"/>
      <c r="Z61" s="14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15"/>
      <c r="AX61" s="215"/>
      <c r="AY61" s="12"/>
      <c r="AZ61" s="2"/>
      <c r="BA61" s="2"/>
      <c r="BB61" s="139">
        <v>0</v>
      </c>
      <c r="BC61" s="128">
        <f t="shared" si="1"/>
        <v>2</v>
      </c>
      <c r="BD61" s="8">
        <v>11</v>
      </c>
      <c r="BE61" s="8"/>
      <c r="BF61" s="8"/>
      <c r="BG61" s="8"/>
      <c r="BH61" s="8"/>
    </row>
    <row r="62" spans="1:60" ht="12.75" customHeight="1">
      <c r="A62" s="13"/>
      <c r="B62" s="166">
        <v>1</v>
      </c>
      <c r="D62" s="183">
        <f>IF(E62=0,"",VLOOKUP(B62,table,4,FALSE))</f>
      </c>
      <c r="E62" s="184">
        <f>VLOOKUP(B62,table,2,FALSE)</f>
        <v>0</v>
      </c>
      <c r="F62" s="183">
        <f>IF(G62=0,"",VLOOKUP(H62,table,4,FALSE))</f>
      </c>
      <c r="G62" s="184">
        <f>VLOOKUP(H62,table,2,FALSE)</f>
        <v>0</v>
      </c>
      <c r="H62" s="167">
        <v>2</v>
      </c>
      <c r="I62" s="15"/>
      <c r="J62" s="150"/>
      <c r="K62" s="150"/>
      <c r="L62" s="150"/>
      <c r="M62" s="142"/>
      <c r="N62" s="206" t="s">
        <v>0</v>
      </c>
      <c r="O62" s="207"/>
      <c r="P62" s="207"/>
      <c r="Q62" s="207"/>
      <c r="R62" s="207"/>
      <c r="S62" s="208"/>
      <c r="T62" s="206" t="s">
        <v>1</v>
      </c>
      <c r="U62" s="207"/>
      <c r="V62" s="207"/>
      <c r="W62" s="207"/>
      <c r="X62" s="207"/>
      <c r="Y62" s="208"/>
      <c r="Z62" s="14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2"/>
      <c r="AX62" s="2"/>
      <c r="AY62" s="12"/>
      <c r="AZ62" s="2"/>
      <c r="BA62" s="2"/>
      <c r="BB62" s="140" t="b">
        <v>1</v>
      </c>
      <c r="BC62" s="128">
        <f t="shared" si="1"/>
        <v>1</v>
      </c>
      <c r="BD62" s="8">
        <v>12</v>
      </c>
      <c r="BE62" s="8"/>
      <c r="BF62" s="8"/>
      <c r="BG62" s="8"/>
      <c r="BH62" s="8"/>
    </row>
    <row r="63" spans="1:60" ht="12.75" customHeight="1">
      <c r="A63" s="13"/>
      <c r="B63" s="166">
        <v>3</v>
      </c>
      <c r="D63" s="183">
        <f aca="true" t="shared" si="5" ref="D63:D76">IF(E63=0,"",VLOOKUP(B63,table,4,FALSE))</f>
      </c>
      <c r="E63" s="184">
        <f aca="true" t="shared" si="6" ref="E63:E76">VLOOKUP(B63,table,2,FALSE)</f>
        <v>0</v>
      </c>
      <c r="F63" s="183">
        <f aca="true" t="shared" si="7" ref="F63:F76">IF(G63=0,"",VLOOKUP(H63,table,4,FALSE))</f>
      </c>
      <c r="G63" s="184">
        <f aca="true" t="shared" si="8" ref="G63:G76">VLOOKUP(H63,table,2,FALSE)</f>
        <v>0</v>
      </c>
      <c r="H63" s="167">
        <v>4</v>
      </c>
      <c r="I63" s="15"/>
      <c r="J63" s="150"/>
      <c r="K63" s="150"/>
      <c r="L63" s="150"/>
      <c r="M63" s="168">
        <v>41</v>
      </c>
      <c r="N63" s="210">
        <f aca="true" t="shared" si="9" ref="N63:N68">IF(S63=0,"",VLOOKUP(M63,table,3,FALSE))</f>
      </c>
      <c r="O63" s="211"/>
      <c r="P63" s="211"/>
      <c r="Q63" s="211"/>
      <c r="R63" s="211"/>
      <c r="S63" s="189">
        <f aca="true" t="shared" si="10" ref="S63:S76">VLOOKUP(M63,table,2,FALSE)</f>
        <v>0</v>
      </c>
      <c r="T63" s="210">
        <f aca="true" t="shared" si="11" ref="T63:T68">IF(Y63=0,"",VLOOKUP(Z63,table,3,FALSE))</f>
      </c>
      <c r="U63" s="211"/>
      <c r="V63" s="211"/>
      <c r="W63" s="211"/>
      <c r="X63" s="211"/>
      <c r="Y63" s="190">
        <f aca="true" t="shared" si="12" ref="Y63:Y76">VLOOKUP(Z63,table,2,FALSE)</f>
        <v>0</v>
      </c>
      <c r="Z63" s="167">
        <v>42</v>
      </c>
      <c r="AA63" s="187"/>
      <c r="AB63" s="187"/>
      <c r="AC63" s="187"/>
      <c r="AD63" s="221"/>
      <c r="AE63" s="221"/>
      <c r="AF63" s="221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2"/>
      <c r="BA63" s="2"/>
      <c r="BB63" s="140" t="b">
        <v>1</v>
      </c>
      <c r="BC63" s="128">
        <f t="shared" si="1"/>
        <v>2</v>
      </c>
      <c r="BD63" s="8">
        <v>13</v>
      </c>
      <c r="BE63" s="8"/>
      <c r="BF63" s="8"/>
      <c r="BG63" s="8"/>
      <c r="BH63" s="8"/>
    </row>
    <row r="64" spans="1:60" ht="12.75" customHeight="1">
      <c r="A64" s="13"/>
      <c r="B64" s="166">
        <v>5</v>
      </c>
      <c r="D64" s="183">
        <f t="shared" si="5"/>
      </c>
      <c r="E64" s="184">
        <f t="shared" si="6"/>
        <v>0</v>
      </c>
      <c r="F64" s="183">
        <f t="shared" si="7"/>
      </c>
      <c r="G64" s="184">
        <f t="shared" si="8"/>
        <v>0</v>
      </c>
      <c r="H64" s="167">
        <v>6</v>
      </c>
      <c r="I64" s="15"/>
      <c r="J64" s="150"/>
      <c r="K64" s="150"/>
      <c r="L64" s="150"/>
      <c r="M64" s="168">
        <v>43</v>
      </c>
      <c r="N64" s="200">
        <f t="shared" si="9"/>
      </c>
      <c r="O64" s="201"/>
      <c r="P64" s="201"/>
      <c r="Q64" s="201"/>
      <c r="R64" s="201"/>
      <c r="S64" s="189">
        <f t="shared" si="10"/>
        <v>0</v>
      </c>
      <c r="T64" s="200">
        <f t="shared" si="11"/>
      </c>
      <c r="U64" s="201"/>
      <c r="V64" s="201"/>
      <c r="W64" s="201"/>
      <c r="X64" s="201"/>
      <c r="Y64" s="190">
        <f t="shared" si="12"/>
        <v>0</v>
      </c>
      <c r="Z64" s="167">
        <v>44</v>
      </c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2"/>
      <c r="BA64" s="2"/>
      <c r="BB64" s="140" t="b">
        <v>1</v>
      </c>
      <c r="BC64" s="128">
        <f t="shared" si="1"/>
        <v>1</v>
      </c>
      <c r="BD64" s="8">
        <v>14</v>
      </c>
      <c r="BE64" s="8"/>
      <c r="BF64" s="8"/>
      <c r="BG64" s="8"/>
      <c r="BH64" s="8"/>
    </row>
    <row r="65" spans="1:60" ht="12.75" customHeight="1">
      <c r="A65" s="13"/>
      <c r="B65" s="166">
        <v>7</v>
      </c>
      <c r="D65" s="183">
        <f t="shared" si="5"/>
      </c>
      <c r="E65" s="184">
        <f t="shared" si="6"/>
        <v>0</v>
      </c>
      <c r="F65" s="183">
        <f t="shared" si="7"/>
      </c>
      <c r="G65" s="184">
        <f t="shared" si="8"/>
        <v>0</v>
      </c>
      <c r="H65" s="167">
        <v>8</v>
      </c>
      <c r="I65" s="15"/>
      <c r="J65" s="31"/>
      <c r="K65" s="150"/>
      <c r="L65" s="150"/>
      <c r="M65" s="168">
        <v>45</v>
      </c>
      <c r="N65" s="200">
        <f t="shared" si="9"/>
      </c>
      <c r="O65" s="201"/>
      <c r="P65" s="201"/>
      <c r="Q65" s="201"/>
      <c r="R65" s="201"/>
      <c r="S65" s="189">
        <f t="shared" si="10"/>
        <v>0</v>
      </c>
      <c r="T65" s="200">
        <f t="shared" si="11"/>
      </c>
      <c r="U65" s="201"/>
      <c r="V65" s="201"/>
      <c r="W65" s="201"/>
      <c r="X65" s="201"/>
      <c r="Y65" s="190">
        <f t="shared" si="12"/>
        <v>0</v>
      </c>
      <c r="Z65" s="167">
        <v>46</v>
      </c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2"/>
      <c r="BA65" s="2"/>
      <c r="BB65" s="140" t="b">
        <v>1</v>
      </c>
      <c r="BC65" s="128">
        <f t="shared" si="1"/>
        <v>2</v>
      </c>
      <c r="BD65" s="8">
        <v>15</v>
      </c>
      <c r="BE65" s="8"/>
      <c r="BF65" s="8"/>
      <c r="BG65" s="8"/>
      <c r="BH65" s="8"/>
    </row>
    <row r="66" spans="1:60" ht="12.75" customHeight="1">
      <c r="A66" s="13"/>
      <c r="B66" s="166">
        <v>9</v>
      </c>
      <c r="D66" s="183">
        <f t="shared" si="5"/>
      </c>
      <c r="E66" s="184">
        <f t="shared" si="6"/>
        <v>0</v>
      </c>
      <c r="F66" s="183">
        <f t="shared" si="7"/>
      </c>
      <c r="G66" s="184">
        <f t="shared" si="8"/>
        <v>0</v>
      </c>
      <c r="H66" s="167">
        <v>10</v>
      </c>
      <c r="I66" s="15"/>
      <c r="J66" s="150"/>
      <c r="K66" s="151"/>
      <c r="L66" s="150"/>
      <c r="M66" s="168">
        <v>47</v>
      </c>
      <c r="N66" s="200">
        <f t="shared" si="9"/>
      </c>
      <c r="O66" s="201"/>
      <c r="P66" s="201"/>
      <c r="Q66" s="201"/>
      <c r="R66" s="201"/>
      <c r="S66" s="189">
        <f t="shared" si="10"/>
        <v>0</v>
      </c>
      <c r="T66" s="200">
        <f t="shared" si="11"/>
      </c>
      <c r="U66" s="201"/>
      <c r="V66" s="201"/>
      <c r="W66" s="201"/>
      <c r="X66" s="201"/>
      <c r="Y66" s="190">
        <f t="shared" si="12"/>
        <v>0</v>
      </c>
      <c r="Z66" s="167">
        <v>48</v>
      </c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2"/>
      <c r="BA66" s="2"/>
      <c r="BB66" s="140" t="b">
        <v>1</v>
      </c>
      <c r="BC66" s="128">
        <f t="shared" si="1"/>
        <v>1</v>
      </c>
      <c r="BD66" s="8">
        <v>16</v>
      </c>
      <c r="BE66" s="8"/>
      <c r="BF66" s="8"/>
      <c r="BG66" s="8"/>
      <c r="BH66" s="8"/>
    </row>
    <row r="67" spans="1:60" ht="14.25" customHeight="1">
      <c r="A67" s="13"/>
      <c r="B67" s="166">
        <v>11</v>
      </c>
      <c r="D67" s="183">
        <f t="shared" si="5"/>
      </c>
      <c r="E67" s="184">
        <f t="shared" si="6"/>
        <v>0</v>
      </c>
      <c r="F67" s="183">
        <f t="shared" si="7"/>
      </c>
      <c r="G67" s="184">
        <f t="shared" si="8"/>
        <v>0</v>
      </c>
      <c r="H67" s="167">
        <v>12</v>
      </c>
      <c r="I67" s="15"/>
      <c r="J67" s="12"/>
      <c r="K67" s="12"/>
      <c r="L67" s="12"/>
      <c r="M67" s="168">
        <v>49</v>
      </c>
      <c r="N67" s="200">
        <f t="shared" si="9"/>
      </c>
      <c r="O67" s="201"/>
      <c r="P67" s="201"/>
      <c r="Q67" s="201"/>
      <c r="R67" s="201"/>
      <c r="S67" s="189">
        <f t="shared" si="10"/>
        <v>0</v>
      </c>
      <c r="T67" s="200">
        <f t="shared" si="11"/>
      </c>
      <c r="U67" s="201"/>
      <c r="V67" s="201"/>
      <c r="W67" s="201"/>
      <c r="X67" s="201"/>
      <c r="Y67" s="190">
        <f t="shared" si="12"/>
        <v>0</v>
      </c>
      <c r="Z67" s="167">
        <v>50</v>
      </c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2"/>
      <c r="BA67" s="2"/>
      <c r="BB67" s="140" t="b">
        <v>1</v>
      </c>
      <c r="BC67" s="128">
        <f t="shared" si="1"/>
        <v>2</v>
      </c>
      <c r="BD67" s="8">
        <v>17</v>
      </c>
      <c r="BE67" s="8"/>
      <c r="BF67" s="8"/>
      <c r="BG67" s="8"/>
      <c r="BH67" s="8"/>
    </row>
    <row r="68" spans="1:60" ht="12.75" customHeight="1">
      <c r="A68" s="13"/>
      <c r="B68" s="166">
        <v>13</v>
      </c>
      <c r="D68" s="183">
        <f t="shared" si="5"/>
      </c>
      <c r="E68" s="184">
        <f t="shared" si="6"/>
        <v>0</v>
      </c>
      <c r="F68" s="183">
        <f t="shared" si="7"/>
      </c>
      <c r="G68" s="184">
        <f t="shared" si="8"/>
        <v>0</v>
      </c>
      <c r="H68" s="167">
        <v>14</v>
      </c>
      <c r="I68" s="15"/>
      <c r="J68" s="12"/>
      <c r="K68" s="12"/>
      <c r="L68" s="12"/>
      <c r="M68" s="168">
        <v>51</v>
      </c>
      <c r="N68" s="200">
        <f t="shared" si="9"/>
      </c>
      <c r="O68" s="201"/>
      <c r="P68" s="201"/>
      <c r="Q68" s="201"/>
      <c r="R68" s="201"/>
      <c r="S68" s="189">
        <f t="shared" si="10"/>
        <v>0</v>
      </c>
      <c r="T68" s="200">
        <f t="shared" si="11"/>
      </c>
      <c r="U68" s="201"/>
      <c r="V68" s="201"/>
      <c r="W68" s="201"/>
      <c r="X68" s="201"/>
      <c r="Y68" s="190">
        <f t="shared" si="12"/>
        <v>0</v>
      </c>
      <c r="Z68" s="167">
        <v>52</v>
      </c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2"/>
      <c r="BA68" s="2"/>
      <c r="BB68" s="140" t="b">
        <v>1</v>
      </c>
      <c r="BC68" s="128">
        <f t="shared" si="1"/>
        <v>1</v>
      </c>
      <c r="BD68" s="8">
        <v>18</v>
      </c>
      <c r="BE68" s="8"/>
      <c r="BF68" s="8"/>
      <c r="BG68" s="8"/>
      <c r="BH68" s="8"/>
    </row>
    <row r="69" spans="1:60" ht="12.75" customHeight="1">
      <c r="A69" s="13"/>
      <c r="B69" s="166">
        <v>15</v>
      </c>
      <c r="D69" s="185">
        <f t="shared" si="5"/>
      </c>
      <c r="E69" s="186">
        <f t="shared" si="6"/>
        <v>0</v>
      </c>
      <c r="F69" s="185">
        <f t="shared" si="7"/>
      </c>
      <c r="G69" s="186">
        <f t="shared" si="8"/>
        <v>0</v>
      </c>
      <c r="H69" s="167">
        <v>16</v>
      </c>
      <c r="I69" s="15"/>
      <c r="J69" s="12"/>
      <c r="K69" s="12"/>
      <c r="L69" s="12"/>
      <c r="M69" s="168">
        <v>53</v>
      </c>
      <c r="N69" s="200">
        <f aca="true" t="shared" si="13" ref="N69:N76">IF(S69=0,"",VLOOKUP(M69,table,3,FALSE))</f>
      </c>
      <c r="O69" s="201"/>
      <c r="P69" s="201"/>
      <c r="Q69" s="201"/>
      <c r="R69" s="201"/>
      <c r="S69" s="189">
        <f t="shared" si="10"/>
        <v>0</v>
      </c>
      <c r="T69" s="200">
        <f aca="true" t="shared" si="14" ref="T69:T76">IF(Y69=0,"",VLOOKUP(Z69,table,3,FALSE))</f>
      </c>
      <c r="U69" s="201"/>
      <c r="V69" s="201"/>
      <c r="W69" s="201"/>
      <c r="X69" s="201"/>
      <c r="Y69" s="190">
        <f t="shared" si="12"/>
        <v>0</v>
      </c>
      <c r="Z69" s="167">
        <v>54</v>
      </c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2"/>
      <c r="BA69" s="2"/>
      <c r="BB69" s="140" t="b">
        <v>1</v>
      </c>
      <c r="BC69" s="128">
        <f t="shared" si="1"/>
        <v>2</v>
      </c>
      <c r="BD69" s="8">
        <v>19</v>
      </c>
      <c r="BE69" s="8"/>
      <c r="BF69" s="8"/>
      <c r="BG69" s="8"/>
      <c r="BH69" s="8"/>
    </row>
    <row r="70" spans="1:60" ht="12.75" customHeight="1" hidden="1">
      <c r="A70" s="13"/>
      <c r="B70" s="166">
        <v>17</v>
      </c>
      <c r="D70" s="183">
        <f t="shared" si="5"/>
      </c>
      <c r="E70" s="184">
        <f t="shared" si="6"/>
        <v>0</v>
      </c>
      <c r="F70" s="183">
        <f t="shared" si="7"/>
      </c>
      <c r="G70" s="184">
        <f t="shared" si="8"/>
        <v>0</v>
      </c>
      <c r="H70" s="167">
        <v>18</v>
      </c>
      <c r="I70" s="15"/>
      <c r="J70" s="16"/>
      <c r="K70" s="16"/>
      <c r="L70" s="16"/>
      <c r="M70" s="168">
        <v>55</v>
      </c>
      <c r="N70" s="200">
        <f t="shared" si="13"/>
      </c>
      <c r="O70" s="201"/>
      <c r="P70" s="201"/>
      <c r="Q70" s="201"/>
      <c r="R70" s="201"/>
      <c r="S70" s="189">
        <f t="shared" si="10"/>
        <v>0</v>
      </c>
      <c r="T70" s="200">
        <f t="shared" si="14"/>
      </c>
      <c r="U70" s="201"/>
      <c r="V70" s="201"/>
      <c r="W70" s="201"/>
      <c r="X70" s="201"/>
      <c r="Y70" s="190">
        <f t="shared" si="12"/>
        <v>0</v>
      </c>
      <c r="Z70" s="167">
        <v>56</v>
      </c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2"/>
      <c r="BA70" s="2"/>
      <c r="BB70" s="2"/>
      <c r="BC70" s="128">
        <f t="shared" si="1"/>
        <v>1</v>
      </c>
      <c r="BD70" s="8">
        <v>20</v>
      </c>
      <c r="BE70" s="8"/>
      <c r="BF70" s="8"/>
      <c r="BG70" s="8"/>
      <c r="BH70" s="8"/>
    </row>
    <row r="71" spans="1:65" ht="12.75" customHeight="1" hidden="1">
      <c r="A71" s="13"/>
      <c r="B71" s="166">
        <v>19</v>
      </c>
      <c r="D71" s="183">
        <f t="shared" si="5"/>
      </c>
      <c r="E71" s="184">
        <f t="shared" si="6"/>
        <v>0</v>
      </c>
      <c r="F71" s="183">
        <f t="shared" si="7"/>
      </c>
      <c r="G71" s="184">
        <f t="shared" si="8"/>
        <v>0</v>
      </c>
      <c r="H71" s="167">
        <v>20</v>
      </c>
      <c r="I71" s="15"/>
      <c r="J71" s="16"/>
      <c r="K71" s="16"/>
      <c r="L71" s="16"/>
      <c r="M71" s="168">
        <v>57</v>
      </c>
      <c r="N71" s="200">
        <f t="shared" si="13"/>
      </c>
      <c r="O71" s="201"/>
      <c r="P71" s="201"/>
      <c r="Q71" s="201"/>
      <c r="R71" s="201"/>
      <c r="S71" s="189">
        <f t="shared" si="10"/>
        <v>0</v>
      </c>
      <c r="T71" s="200">
        <f t="shared" si="14"/>
      </c>
      <c r="U71" s="201"/>
      <c r="V71" s="201"/>
      <c r="W71" s="201"/>
      <c r="X71" s="201"/>
      <c r="Y71" s="190">
        <f t="shared" si="12"/>
        <v>0</v>
      </c>
      <c r="Z71" s="167">
        <v>58</v>
      </c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2"/>
      <c r="BA71" s="2"/>
      <c r="BB71" s="2"/>
      <c r="BC71" s="128">
        <f aca="true" t="shared" si="15" ref="BC71:BC80">IF(INT(BD71/2)=BD71/2,1,2)</f>
        <v>2</v>
      </c>
      <c r="BD71" s="8">
        <v>21</v>
      </c>
      <c r="BE71" s="8"/>
      <c r="BF71" s="8"/>
      <c r="BG71" s="8"/>
      <c r="BH71" s="8"/>
      <c r="BK71" s="219"/>
      <c r="BL71" s="219"/>
      <c r="BM71" s="219"/>
    </row>
    <row r="72" spans="1:60" ht="12.75" customHeight="1" hidden="1">
      <c r="A72" s="13"/>
      <c r="B72" s="166">
        <v>21</v>
      </c>
      <c r="D72" s="183">
        <f t="shared" si="5"/>
      </c>
      <c r="E72" s="184">
        <f t="shared" si="6"/>
        <v>0</v>
      </c>
      <c r="F72" s="183">
        <f t="shared" si="7"/>
      </c>
      <c r="G72" s="184">
        <f t="shared" si="8"/>
        <v>0</v>
      </c>
      <c r="H72" s="167">
        <v>22</v>
      </c>
      <c r="I72" s="15"/>
      <c r="J72" s="16"/>
      <c r="K72" s="16"/>
      <c r="L72" s="16"/>
      <c r="M72" s="168">
        <v>59</v>
      </c>
      <c r="N72" s="200">
        <f t="shared" si="13"/>
      </c>
      <c r="O72" s="201"/>
      <c r="P72" s="201"/>
      <c r="Q72" s="201"/>
      <c r="R72" s="201"/>
      <c r="S72" s="189">
        <f t="shared" si="10"/>
        <v>0</v>
      </c>
      <c r="T72" s="200">
        <f t="shared" si="14"/>
      </c>
      <c r="U72" s="201"/>
      <c r="V72" s="201"/>
      <c r="W72" s="201"/>
      <c r="X72" s="201"/>
      <c r="Y72" s="190">
        <f t="shared" si="12"/>
        <v>0</v>
      </c>
      <c r="Z72" s="167">
        <v>60</v>
      </c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2"/>
      <c r="BA72" s="2"/>
      <c r="BB72" s="2"/>
      <c r="BC72" s="128">
        <f t="shared" si="15"/>
        <v>1</v>
      </c>
      <c r="BD72" s="8">
        <v>22</v>
      </c>
      <c r="BE72" s="8"/>
      <c r="BF72" s="8"/>
      <c r="BG72" s="8"/>
      <c r="BH72" s="8"/>
    </row>
    <row r="73" spans="1:60" ht="12.75" customHeight="1" hidden="1">
      <c r="A73" s="13"/>
      <c r="B73" s="166">
        <v>23</v>
      </c>
      <c r="D73" s="183">
        <f t="shared" si="5"/>
      </c>
      <c r="E73" s="184">
        <f t="shared" si="6"/>
        <v>0</v>
      </c>
      <c r="F73" s="183">
        <f t="shared" si="7"/>
      </c>
      <c r="G73" s="184">
        <f t="shared" si="8"/>
        <v>0</v>
      </c>
      <c r="H73" s="167">
        <v>24</v>
      </c>
      <c r="I73" s="15"/>
      <c r="J73" s="16"/>
      <c r="K73" s="16"/>
      <c r="L73" s="16"/>
      <c r="M73" s="168">
        <v>61</v>
      </c>
      <c r="N73" s="200">
        <f t="shared" si="13"/>
      </c>
      <c r="O73" s="201"/>
      <c r="P73" s="201"/>
      <c r="Q73" s="201"/>
      <c r="R73" s="201"/>
      <c r="S73" s="189">
        <f t="shared" si="10"/>
        <v>0</v>
      </c>
      <c r="T73" s="200">
        <f t="shared" si="14"/>
      </c>
      <c r="U73" s="201"/>
      <c r="V73" s="201"/>
      <c r="W73" s="201"/>
      <c r="X73" s="201"/>
      <c r="Y73" s="190">
        <f t="shared" si="12"/>
        <v>0</v>
      </c>
      <c r="Z73" s="167">
        <v>62</v>
      </c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2"/>
      <c r="BA73" s="2"/>
      <c r="BB73" s="2"/>
      <c r="BC73" s="128">
        <f t="shared" si="15"/>
        <v>2</v>
      </c>
      <c r="BD73" s="8">
        <v>23</v>
      </c>
      <c r="BE73" s="8"/>
      <c r="BF73" s="8"/>
      <c r="BG73" s="8"/>
      <c r="BH73" s="8"/>
    </row>
    <row r="74" spans="1:60" ht="12.75" customHeight="1" hidden="1">
      <c r="A74" s="13"/>
      <c r="B74" s="166">
        <v>25</v>
      </c>
      <c r="D74" s="183">
        <f t="shared" si="5"/>
      </c>
      <c r="E74" s="184">
        <f t="shared" si="6"/>
        <v>0</v>
      </c>
      <c r="F74" s="183">
        <f t="shared" si="7"/>
      </c>
      <c r="G74" s="184">
        <f t="shared" si="8"/>
        <v>0</v>
      </c>
      <c r="H74" s="167">
        <v>26</v>
      </c>
      <c r="I74" s="15"/>
      <c r="J74" s="16"/>
      <c r="K74" s="16"/>
      <c r="L74" s="16"/>
      <c r="M74" s="168">
        <v>63</v>
      </c>
      <c r="N74" s="200">
        <f t="shared" si="13"/>
      </c>
      <c r="O74" s="201"/>
      <c r="P74" s="201"/>
      <c r="Q74" s="201"/>
      <c r="R74" s="201"/>
      <c r="S74" s="189">
        <f t="shared" si="10"/>
        <v>0</v>
      </c>
      <c r="T74" s="200">
        <f t="shared" si="14"/>
      </c>
      <c r="U74" s="201"/>
      <c r="V74" s="201"/>
      <c r="W74" s="201"/>
      <c r="X74" s="201"/>
      <c r="Y74" s="190">
        <f t="shared" si="12"/>
        <v>0</v>
      </c>
      <c r="Z74" s="167">
        <v>64</v>
      </c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2"/>
      <c r="BA74" s="2"/>
      <c r="BB74" s="2"/>
      <c r="BC74" s="128">
        <f t="shared" si="15"/>
        <v>1</v>
      </c>
      <c r="BD74" s="8">
        <v>24</v>
      </c>
      <c r="BE74" s="8"/>
      <c r="BF74" s="8"/>
      <c r="BG74" s="8"/>
      <c r="BH74" s="8"/>
    </row>
    <row r="75" spans="1:60" ht="12.75" customHeight="1" hidden="1">
      <c r="A75" s="13"/>
      <c r="B75" s="166">
        <v>27</v>
      </c>
      <c r="D75" s="183">
        <f t="shared" si="5"/>
      </c>
      <c r="E75" s="184">
        <f t="shared" si="6"/>
        <v>0</v>
      </c>
      <c r="F75" s="183">
        <f t="shared" si="7"/>
      </c>
      <c r="G75" s="184">
        <f t="shared" si="8"/>
        <v>0</v>
      </c>
      <c r="H75" s="167">
        <v>28</v>
      </c>
      <c r="I75" s="15"/>
      <c r="J75" s="16"/>
      <c r="K75" s="16"/>
      <c r="L75" s="16"/>
      <c r="M75" s="168">
        <v>65</v>
      </c>
      <c r="N75" s="200">
        <f t="shared" si="13"/>
      </c>
      <c r="O75" s="201"/>
      <c r="P75" s="201"/>
      <c r="Q75" s="201"/>
      <c r="R75" s="201"/>
      <c r="S75" s="189">
        <f t="shared" si="10"/>
        <v>0</v>
      </c>
      <c r="T75" s="200">
        <f t="shared" si="14"/>
      </c>
      <c r="U75" s="201"/>
      <c r="V75" s="201"/>
      <c r="W75" s="201"/>
      <c r="X75" s="201"/>
      <c r="Y75" s="190">
        <f t="shared" si="12"/>
        <v>0</v>
      </c>
      <c r="Z75" s="167">
        <v>66</v>
      </c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2"/>
      <c r="BA75" s="2"/>
      <c r="BB75" s="2"/>
      <c r="BC75" s="128">
        <f t="shared" si="15"/>
        <v>2</v>
      </c>
      <c r="BD75" s="8">
        <v>25</v>
      </c>
      <c r="BE75" s="8"/>
      <c r="BF75" s="8"/>
      <c r="BG75" s="8"/>
      <c r="BH75" s="8"/>
    </row>
    <row r="76" spans="1:60" ht="12.75" customHeight="1" hidden="1">
      <c r="A76" s="13"/>
      <c r="B76" s="166">
        <v>29</v>
      </c>
      <c r="D76" s="185">
        <f t="shared" si="5"/>
      </c>
      <c r="E76" s="186">
        <f t="shared" si="6"/>
        <v>0</v>
      </c>
      <c r="F76" s="185">
        <f t="shared" si="7"/>
      </c>
      <c r="G76" s="186">
        <f t="shared" si="8"/>
        <v>0</v>
      </c>
      <c r="H76" s="167">
        <v>30</v>
      </c>
      <c r="I76" s="15"/>
      <c r="J76" s="16"/>
      <c r="K76" s="16"/>
      <c r="L76" s="16"/>
      <c r="M76" s="168">
        <v>67</v>
      </c>
      <c r="N76" s="200">
        <f t="shared" si="13"/>
      </c>
      <c r="O76" s="201"/>
      <c r="P76" s="201"/>
      <c r="Q76" s="201"/>
      <c r="R76" s="201"/>
      <c r="S76" s="189">
        <f t="shared" si="10"/>
        <v>0</v>
      </c>
      <c r="T76" s="200">
        <f t="shared" si="14"/>
      </c>
      <c r="U76" s="201"/>
      <c r="V76" s="201"/>
      <c r="W76" s="201"/>
      <c r="X76" s="201"/>
      <c r="Y76" s="190">
        <f t="shared" si="12"/>
        <v>0</v>
      </c>
      <c r="Z76" s="167">
        <v>68</v>
      </c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2"/>
      <c r="BA76" s="2"/>
      <c r="BB76" s="2"/>
      <c r="BC76" s="128">
        <f t="shared" si="15"/>
        <v>1</v>
      </c>
      <c r="BD76" s="8">
        <v>26</v>
      </c>
      <c r="BE76" s="8"/>
      <c r="BF76" s="8"/>
      <c r="BG76" s="8"/>
      <c r="BH76" s="8"/>
    </row>
    <row r="77" spans="1:60" ht="12.75" customHeight="1">
      <c r="A77" s="11"/>
      <c r="B77" s="80"/>
      <c r="C77" s="103">
        <f>E77-G77</f>
        <v>0</v>
      </c>
      <c r="D77" s="178">
        <f>IF(E77=0,"","spb")</f>
      </c>
      <c r="E77" s="179">
        <f>IF(SUM(E62:E76)&gt;SUM(G62:G76),0,SUM(G62:G76)-SUM(E62:E76))</f>
        <v>0</v>
      </c>
      <c r="F77" s="178">
        <f>IF(G77=0,"","spb")</f>
      </c>
      <c r="G77" s="179">
        <f>IF(SUM(G62:G76)&gt;SUM(E62:E76),0,SUM(E62:E76)-SUM(G62:G76))</f>
        <v>0</v>
      </c>
      <c r="I77" s="16"/>
      <c r="J77" s="133"/>
      <c r="K77" s="16"/>
      <c r="L77" s="16"/>
      <c r="M77" s="31"/>
      <c r="N77" s="198"/>
      <c r="O77" s="199"/>
      <c r="P77" s="199"/>
      <c r="Q77" s="199"/>
      <c r="R77" s="191">
        <f>IF(S77=0,"","spb")</f>
      </c>
      <c r="S77" s="171">
        <f>IF(SUM(S63:S76)&gt;SUM(Y63:Y76),0,SUM(Y63:Y76)-SUM(S63:S76))</f>
        <v>0</v>
      </c>
      <c r="T77" s="198"/>
      <c r="U77" s="199"/>
      <c r="V77" s="199"/>
      <c r="W77" s="199"/>
      <c r="X77" s="191">
        <f>IF(Y77=0,"","spb")</f>
      </c>
      <c r="Y77" s="171">
        <f>IF(SUM(Y63:Y76)&gt;SUM(S63:S76),0,SUM(S63:S76)-SUM(Y63:Y76))</f>
        <v>0</v>
      </c>
      <c r="Z77" s="30"/>
      <c r="AA77" s="2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2"/>
      <c r="BA77" s="2"/>
      <c r="BB77" s="2"/>
      <c r="BC77" s="128">
        <f t="shared" si="15"/>
        <v>2</v>
      </c>
      <c r="BD77" s="8">
        <v>27</v>
      </c>
      <c r="BE77" s="8"/>
      <c r="BF77" s="8"/>
      <c r="BG77" s="8"/>
      <c r="BH77" s="8"/>
    </row>
    <row r="78" spans="1:60" ht="12.75" customHeight="1">
      <c r="A78" s="11"/>
      <c r="D78" s="180"/>
      <c r="E78" s="181">
        <f>SUM(E62:E77)</f>
        <v>0</v>
      </c>
      <c r="F78" s="182"/>
      <c r="G78" s="181">
        <f>SUM(G62:G77)</f>
        <v>0</v>
      </c>
      <c r="I78" s="16"/>
      <c r="J78" s="16"/>
      <c r="K78" s="16"/>
      <c r="L78" s="16"/>
      <c r="N78" s="196"/>
      <c r="O78" s="197"/>
      <c r="P78" s="197"/>
      <c r="Q78" s="197"/>
      <c r="R78" s="172"/>
      <c r="S78" s="173">
        <f>SUM(S63:S77)</f>
        <v>0</v>
      </c>
      <c r="T78" s="196"/>
      <c r="U78" s="197"/>
      <c r="V78" s="197"/>
      <c r="W78" s="197"/>
      <c r="X78" s="174"/>
      <c r="Y78" s="173">
        <f>SUM(Y63:Y77)</f>
        <v>0</v>
      </c>
      <c r="Z78" s="30"/>
      <c r="AA78" s="2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2"/>
      <c r="BA78" s="2"/>
      <c r="BB78" s="2"/>
      <c r="BC78" s="128">
        <f t="shared" si="15"/>
        <v>1</v>
      </c>
      <c r="BD78" s="8">
        <v>28</v>
      </c>
      <c r="BE78" s="8"/>
      <c r="BF78" s="8"/>
      <c r="BG78" s="8"/>
      <c r="BH78" s="8"/>
    </row>
    <row r="79" spans="1:60" ht="12.75">
      <c r="A79" s="36"/>
      <c r="B79" s="36"/>
      <c r="C79" s="36"/>
      <c r="D79" s="142"/>
      <c r="E79" s="142"/>
      <c r="F79" s="142"/>
      <c r="G79" s="142"/>
      <c r="H79" s="12"/>
      <c r="I79" s="12"/>
      <c r="J79" s="12"/>
      <c r="K79" s="12"/>
      <c r="L79" s="12"/>
      <c r="M79" s="13"/>
      <c r="Z79" s="13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BB79" s="2"/>
      <c r="BC79" s="128">
        <f t="shared" si="15"/>
        <v>2</v>
      </c>
      <c r="BD79" s="8">
        <v>29</v>
      </c>
      <c r="BE79" s="8"/>
      <c r="BF79" s="8"/>
      <c r="BG79" s="8"/>
      <c r="BH79" s="8"/>
    </row>
    <row r="80" spans="1:60" ht="12.75">
      <c r="A80" s="36"/>
      <c r="B80" s="36"/>
      <c r="C80" s="36"/>
      <c r="D80" s="12"/>
      <c r="E80" s="12"/>
      <c r="F80" s="12"/>
      <c r="G80" s="12"/>
      <c r="H80" s="12"/>
      <c r="I80" s="12"/>
      <c r="J80" s="12"/>
      <c r="K80" s="12"/>
      <c r="L80" s="12"/>
      <c r="M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BC80" s="128">
        <f t="shared" si="15"/>
        <v>1</v>
      </c>
      <c r="BD80" s="8">
        <v>30</v>
      </c>
      <c r="BE80" s="8"/>
      <c r="BF80" s="8"/>
      <c r="BG80" s="8"/>
      <c r="BH80" s="8"/>
    </row>
    <row r="81" spans="1:51" ht="12.75">
      <c r="A81" s="36"/>
      <c r="B81" s="36"/>
      <c r="C81" s="36"/>
      <c r="D81" s="12"/>
      <c r="E81" s="12"/>
      <c r="F81" s="12"/>
      <c r="G81" s="12"/>
      <c r="H81" s="12"/>
      <c r="I81" s="12"/>
      <c r="J81" s="12"/>
      <c r="K81" s="12"/>
      <c r="L81" s="12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</row>
    <row r="82" spans="1:60" ht="12.75">
      <c r="A82" s="37"/>
      <c r="B82" s="37"/>
      <c r="C82" s="37"/>
      <c r="D82" s="1"/>
      <c r="E82" s="38"/>
      <c r="F82" s="1"/>
      <c r="G82" s="1"/>
      <c r="H82" s="1"/>
      <c r="I82" s="1"/>
      <c r="J82" s="1"/>
      <c r="K82" s="1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BC82" s="128">
        <f aca="true" t="shared" si="16" ref="BC82:BC109">IF(INT(BD82/2)=BD82/2,1,2)</f>
        <v>2</v>
      </c>
      <c r="BD82" s="8">
        <v>41</v>
      </c>
      <c r="BE82" s="8">
        <f>AT85</f>
        <v>0</v>
      </c>
      <c r="BF82" s="8">
        <f>AU70</f>
        <v>0</v>
      </c>
      <c r="BG82" s="8" t="str">
        <f>LEFT(BF82,4)</f>
        <v>0</v>
      </c>
      <c r="BH82" s="8">
        <f>AT85</f>
        <v>0</v>
      </c>
    </row>
    <row r="83" spans="1:60" ht="12.75">
      <c r="A83" s="37"/>
      <c r="B83" s="37"/>
      <c r="C83" s="37"/>
      <c r="D83" s="1"/>
      <c r="E83" s="1"/>
      <c r="F83" s="39"/>
      <c r="G83" s="1"/>
      <c r="H83" s="1"/>
      <c r="I83" s="1"/>
      <c r="J83" s="1"/>
      <c r="K83" s="1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BC83" s="128">
        <f t="shared" si="16"/>
        <v>1</v>
      </c>
      <c r="BD83" s="8">
        <v>42</v>
      </c>
      <c r="BE83" s="8"/>
      <c r="BF83" s="8"/>
      <c r="BG83" s="8"/>
      <c r="BH83" s="8"/>
    </row>
    <row r="84" spans="1:60" ht="12.75">
      <c r="A84" s="37"/>
      <c r="B84" s="37"/>
      <c r="C84" s="37"/>
      <c r="D84" s="1"/>
      <c r="E84" s="1"/>
      <c r="F84" s="1"/>
      <c r="G84" s="40"/>
      <c r="H84" s="1"/>
      <c r="I84" s="1"/>
      <c r="J84" s="1"/>
      <c r="K84" s="1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BC84" s="128">
        <f t="shared" si="16"/>
        <v>2</v>
      </c>
      <c r="BD84" s="8">
        <v>43</v>
      </c>
      <c r="BE84" s="8"/>
      <c r="BF84" s="8"/>
      <c r="BG84" s="8"/>
      <c r="BH84" s="8"/>
    </row>
    <row r="85" spans="1:60" ht="12.75">
      <c r="A85" s="37"/>
      <c r="B85" s="37"/>
      <c r="C85" s="37"/>
      <c r="D85" s="37"/>
      <c r="E85" s="37"/>
      <c r="F85" s="37"/>
      <c r="G85" s="37"/>
      <c r="H85" s="188" t="b">
        <v>0</v>
      </c>
      <c r="I85" s="1"/>
      <c r="J85" s="1"/>
      <c r="K85" s="83"/>
      <c r="L85" s="83"/>
      <c r="M85" s="83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BC85" s="128">
        <f t="shared" si="16"/>
        <v>1</v>
      </c>
      <c r="BD85" s="8">
        <v>44</v>
      </c>
      <c r="BE85" s="8"/>
      <c r="BF85" s="8"/>
      <c r="BG85" s="8"/>
      <c r="BH85" s="8"/>
    </row>
    <row r="86" spans="1:60" ht="12.75">
      <c r="A86" s="37"/>
      <c r="B86" s="37"/>
      <c r="C86" s="37"/>
      <c r="D86" s="37"/>
      <c r="E86" s="37"/>
      <c r="F86" s="37"/>
      <c r="G86" s="37"/>
      <c r="H86" s="1"/>
      <c r="I86" s="1"/>
      <c r="J86" s="1"/>
      <c r="K86" s="86" t="b">
        <v>0</v>
      </c>
      <c r="L86" s="83"/>
      <c r="M86" s="83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BC86" s="128">
        <f t="shared" si="16"/>
        <v>2</v>
      </c>
      <c r="BD86" s="8">
        <v>45</v>
      </c>
      <c r="BE86" s="8"/>
      <c r="BF86" s="8"/>
      <c r="BG86" s="8"/>
      <c r="BH86" s="8"/>
    </row>
    <row r="87" spans="1:60" ht="12.75">
      <c r="A87" s="37"/>
      <c r="B87" s="37"/>
      <c r="C87" s="37"/>
      <c r="D87" s="37"/>
      <c r="E87" s="37"/>
      <c r="F87" s="37"/>
      <c r="G87" s="37"/>
      <c r="H87" s="1"/>
      <c r="I87" s="1"/>
      <c r="J87" s="1"/>
      <c r="K87" s="84">
        <v>2</v>
      </c>
      <c r="L87" s="83"/>
      <c r="M87" s="83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BC87" s="128">
        <f t="shared" si="16"/>
        <v>1</v>
      </c>
      <c r="BD87" s="8">
        <v>46</v>
      </c>
      <c r="BE87" s="8"/>
      <c r="BF87" s="8"/>
      <c r="BG87" s="8"/>
      <c r="BH87" s="8"/>
    </row>
    <row r="88" spans="1:60" ht="12.75">
      <c r="A88" s="37"/>
      <c r="B88" s="37"/>
      <c r="C88" s="37"/>
      <c r="D88" s="37"/>
      <c r="E88" s="37"/>
      <c r="F88" s="37"/>
      <c r="G88" s="37"/>
      <c r="H88" s="1"/>
      <c r="I88" s="1"/>
      <c r="J88" s="1"/>
      <c r="K88" s="84">
        <v>1</v>
      </c>
      <c r="L88" s="83"/>
      <c r="M88" s="83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BC88" s="128">
        <f t="shared" si="16"/>
        <v>2</v>
      </c>
      <c r="BD88" s="8">
        <v>47</v>
      </c>
      <c r="BE88" s="8"/>
      <c r="BF88" s="8"/>
      <c r="BG88" s="8"/>
      <c r="BH88" s="8"/>
    </row>
    <row r="89" spans="1:60" ht="12.75">
      <c r="A89" s="37"/>
      <c r="B89" s="37"/>
      <c r="C89" s="37"/>
      <c r="D89" s="37"/>
      <c r="E89" s="37"/>
      <c r="F89" s="37"/>
      <c r="G89" s="37"/>
      <c r="H89" s="1"/>
      <c r="I89" s="1"/>
      <c r="J89" s="1"/>
      <c r="K89" s="41">
        <v>1</v>
      </c>
      <c r="L89" s="83"/>
      <c r="M89" s="83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BC89" s="128">
        <f t="shared" si="16"/>
        <v>1</v>
      </c>
      <c r="BD89" s="8">
        <v>48</v>
      </c>
      <c r="BE89" s="8"/>
      <c r="BF89" s="8"/>
      <c r="BG89" s="8"/>
      <c r="BH89" s="8"/>
    </row>
    <row r="90" spans="8:60" ht="12.75">
      <c r="H90" s="2"/>
      <c r="I90" s="2"/>
      <c r="J90" s="2"/>
      <c r="K90" s="132" t="b">
        <v>1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BC90" s="128">
        <f t="shared" si="16"/>
        <v>2</v>
      </c>
      <c r="BD90" s="8">
        <v>49</v>
      </c>
      <c r="BE90" s="8"/>
      <c r="BF90" s="8"/>
      <c r="BG90" s="8"/>
      <c r="BH90" s="8"/>
    </row>
    <row r="91" spans="8:60" ht="12.75">
      <c r="H91" s="2"/>
      <c r="I91" s="2"/>
      <c r="J91" s="2"/>
      <c r="K91" s="132">
        <v>1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BC91" s="128">
        <f t="shared" si="16"/>
        <v>1</v>
      </c>
      <c r="BD91" s="8">
        <v>50</v>
      </c>
      <c r="BE91" s="8"/>
      <c r="BF91" s="8"/>
      <c r="BG91" s="8"/>
      <c r="BH91" s="8"/>
    </row>
    <row r="92" spans="55:60" ht="12.75">
      <c r="BC92" s="128">
        <f t="shared" si="16"/>
        <v>2</v>
      </c>
      <c r="BD92" s="8">
        <v>51</v>
      </c>
      <c r="BE92" s="8"/>
      <c r="BF92" s="8"/>
      <c r="BG92" s="8"/>
      <c r="BH92" s="8"/>
    </row>
    <row r="93" spans="11:60" ht="12.75">
      <c r="K93" s="132" t="b">
        <v>0</v>
      </c>
      <c r="BC93" s="128">
        <f t="shared" si="16"/>
        <v>1</v>
      </c>
      <c r="BD93" s="8">
        <v>52</v>
      </c>
      <c r="BE93" s="8"/>
      <c r="BF93" s="8"/>
      <c r="BG93" s="8"/>
      <c r="BH93" s="8"/>
    </row>
    <row r="94" spans="55:60" ht="12.75">
      <c r="BC94" s="128">
        <f t="shared" si="16"/>
        <v>2</v>
      </c>
      <c r="BD94" s="8">
        <v>53</v>
      </c>
      <c r="BE94" s="8"/>
      <c r="BF94" s="8"/>
      <c r="BG94" s="8"/>
      <c r="BH94" s="8"/>
    </row>
    <row r="95" spans="55:60" ht="12.75">
      <c r="BC95" s="128">
        <f t="shared" si="16"/>
        <v>1</v>
      </c>
      <c r="BD95" s="8">
        <v>54</v>
      </c>
      <c r="BE95" s="8"/>
      <c r="BF95" s="8"/>
      <c r="BG95" s="8"/>
      <c r="BH95" s="8"/>
    </row>
    <row r="96" spans="55:60" ht="12.75">
      <c r="BC96" s="128">
        <f t="shared" si="16"/>
        <v>2</v>
      </c>
      <c r="BD96" s="8">
        <v>55</v>
      </c>
      <c r="BE96" s="8"/>
      <c r="BF96" s="8"/>
      <c r="BG96" s="8"/>
      <c r="BH96" s="8"/>
    </row>
    <row r="97" spans="55:60" ht="12.75">
      <c r="BC97" s="128">
        <f t="shared" si="16"/>
        <v>1</v>
      </c>
      <c r="BD97" s="8">
        <v>56</v>
      </c>
      <c r="BE97" s="8"/>
      <c r="BF97" s="8"/>
      <c r="BG97" s="8"/>
      <c r="BH97" s="8"/>
    </row>
    <row r="98" spans="55:60" ht="12.75">
      <c r="BC98" s="128">
        <f t="shared" si="16"/>
        <v>2</v>
      </c>
      <c r="BD98" s="8">
        <v>57</v>
      </c>
      <c r="BE98" s="8"/>
      <c r="BF98" s="8"/>
      <c r="BG98" s="8"/>
      <c r="BH98" s="8"/>
    </row>
    <row r="99" spans="55:60" ht="12.75">
      <c r="BC99" s="128">
        <f t="shared" si="16"/>
        <v>1</v>
      </c>
      <c r="BD99" s="8">
        <v>58</v>
      </c>
      <c r="BE99" s="8"/>
      <c r="BF99" s="8"/>
      <c r="BG99" s="8"/>
      <c r="BH99" s="8"/>
    </row>
    <row r="100" spans="55:60" ht="12.75">
      <c r="BC100" s="128">
        <f t="shared" si="16"/>
        <v>2</v>
      </c>
      <c r="BD100" s="8">
        <v>59</v>
      </c>
      <c r="BE100" s="8"/>
      <c r="BF100" s="8"/>
      <c r="BG100" s="8"/>
      <c r="BH100" s="8"/>
    </row>
    <row r="101" spans="55:60" ht="12.75">
      <c r="BC101" s="128">
        <f t="shared" si="16"/>
        <v>1</v>
      </c>
      <c r="BD101" s="8">
        <v>60</v>
      </c>
      <c r="BE101" s="8"/>
      <c r="BF101" s="8"/>
      <c r="BG101" s="8"/>
      <c r="BH101" s="8"/>
    </row>
    <row r="102" spans="55:60" ht="12.75">
      <c r="BC102" s="128">
        <f t="shared" si="16"/>
        <v>2</v>
      </c>
      <c r="BD102" s="8">
        <v>61</v>
      </c>
      <c r="BE102" s="8"/>
      <c r="BF102" s="8"/>
      <c r="BG102" s="8"/>
      <c r="BH102" s="8"/>
    </row>
    <row r="103" spans="55:60" ht="12.75">
      <c r="BC103" s="128">
        <f t="shared" si="16"/>
        <v>1</v>
      </c>
      <c r="BD103" s="8">
        <v>62</v>
      </c>
      <c r="BE103" s="8"/>
      <c r="BF103" s="8"/>
      <c r="BG103" s="8"/>
      <c r="BH103" s="8"/>
    </row>
    <row r="104" spans="55:60" ht="12.75">
      <c r="BC104" s="128">
        <f t="shared" si="16"/>
        <v>2</v>
      </c>
      <c r="BD104" s="8">
        <v>63</v>
      </c>
      <c r="BE104" s="8"/>
      <c r="BF104" s="8"/>
      <c r="BG104" s="8"/>
      <c r="BH104" s="8"/>
    </row>
    <row r="105" spans="55:60" ht="12.75">
      <c r="BC105" s="128">
        <f t="shared" si="16"/>
        <v>1</v>
      </c>
      <c r="BD105" s="8">
        <v>64</v>
      </c>
      <c r="BE105" s="8"/>
      <c r="BF105" s="8"/>
      <c r="BG105" s="8"/>
      <c r="BH105" s="8"/>
    </row>
    <row r="106" spans="55:60" ht="12.75">
      <c r="BC106" s="128">
        <f t="shared" si="16"/>
        <v>2</v>
      </c>
      <c r="BD106" s="8">
        <v>65</v>
      </c>
      <c r="BE106" s="8"/>
      <c r="BF106" s="8"/>
      <c r="BG106" s="8"/>
      <c r="BH106" s="8"/>
    </row>
    <row r="107" spans="55:60" ht="12.75">
      <c r="BC107" s="128">
        <f t="shared" si="16"/>
        <v>1</v>
      </c>
      <c r="BD107" s="8">
        <v>66</v>
      </c>
      <c r="BE107" s="8"/>
      <c r="BF107" s="8"/>
      <c r="BG107" s="8"/>
      <c r="BH107" s="8"/>
    </row>
    <row r="108" spans="2:60" ht="12.75">
      <c r="B108" s="112" t="b">
        <v>1</v>
      </c>
      <c r="D108" s="122" t="b">
        <v>0</v>
      </c>
      <c r="E108" s="122" t="b">
        <v>0</v>
      </c>
      <c r="BC108" s="128">
        <f t="shared" si="16"/>
        <v>2</v>
      </c>
      <c r="BD108" s="8">
        <v>67</v>
      </c>
      <c r="BE108" s="8"/>
      <c r="BF108" s="8"/>
      <c r="BG108" s="8"/>
      <c r="BH108" s="8"/>
    </row>
    <row r="109" spans="3:60" ht="12.75">
      <c r="C109" s="109"/>
      <c r="D109" s="134" t="b">
        <v>0</v>
      </c>
      <c r="E109" s="109"/>
      <c r="G109" s="126" t="s">
        <v>190</v>
      </c>
      <c r="BC109" s="128">
        <f t="shared" si="16"/>
        <v>1</v>
      </c>
      <c r="BD109" s="8">
        <v>68</v>
      </c>
      <c r="BE109" s="8"/>
      <c r="BF109" s="8"/>
      <c r="BG109" s="8"/>
      <c r="BH109" s="8"/>
    </row>
    <row r="110" spans="2:5" ht="12.75">
      <c r="B110" s="109" t="s">
        <v>146</v>
      </c>
      <c r="C110" s="109"/>
      <c r="D110" s="109"/>
      <c r="E110" s="109"/>
    </row>
    <row r="111" spans="2:10" ht="12.75">
      <c r="B111" s="109" t="s">
        <v>147</v>
      </c>
      <c r="H111" s="215"/>
      <c r="I111" s="215"/>
      <c r="J111" s="215"/>
    </row>
    <row r="112" spans="7:10" ht="12.75">
      <c r="G112" s="162" t="s">
        <v>189</v>
      </c>
      <c r="H112" s="216">
        <v>100</v>
      </c>
      <c r="I112" s="216"/>
      <c r="J112" s="216"/>
    </row>
    <row r="113" ht="12.75"/>
    <row r="114" ht="12.75">
      <c r="D114" s="112">
        <v>1</v>
      </c>
    </row>
    <row r="116" spans="1:8" ht="12.75">
      <c r="A116" s="79">
        <v>0</v>
      </c>
      <c r="B116" s="218" t="s">
        <v>185</v>
      </c>
      <c r="C116" s="218"/>
      <c r="D116" s="218"/>
      <c r="E116" s="164">
        <f>H112</f>
        <v>100</v>
      </c>
      <c r="G116" s="217" t="s">
        <v>191</v>
      </c>
      <c r="H116" s="217"/>
    </row>
    <row r="117" spans="2:5" ht="12.75">
      <c r="B117" s="218" t="s">
        <v>186</v>
      </c>
      <c r="C117" s="218"/>
      <c r="D117" s="218"/>
      <c r="E117" s="141">
        <v>160</v>
      </c>
    </row>
    <row r="118" spans="4:19" ht="15.75">
      <c r="D118" s="212" t="s">
        <v>8</v>
      </c>
      <c r="E118" s="213"/>
      <c r="F118" s="213"/>
      <c r="G118" s="193"/>
      <c r="P118" s="212" t="s">
        <v>8</v>
      </c>
      <c r="Q118" s="213"/>
      <c r="R118" s="213"/>
      <c r="S118" s="193"/>
    </row>
    <row r="119" spans="2:20" ht="12.75">
      <c r="B119" s="14">
        <v>1</v>
      </c>
      <c r="D119" s="27">
        <f>IF(E119=0,"",VLOOKUP(B119,table,4,FALSE))</f>
      </c>
      <c r="E119" s="28">
        <f>VLOOKUP(B119,table,2,FALSE)</f>
        <v>0</v>
      </c>
      <c r="F119" s="27">
        <f>IF(G119=0,"",VLOOKUP(H119,table,4,FALSE))</f>
      </c>
      <c r="G119" s="28">
        <f>VLOOKUP(H119,table,2,FALSE)</f>
        <v>0</v>
      </c>
      <c r="H119" s="15">
        <v>2</v>
      </c>
      <c r="N119" s="14">
        <v>1</v>
      </c>
      <c r="P119" s="27">
        <f>IF(Q119=0,"",VLOOKUP(N119,table,4,FALSE))</f>
      </c>
      <c r="Q119" s="28">
        <f>VLOOKUP(N119,table,2,FALSE)</f>
        <v>0</v>
      </c>
      <c r="R119" s="27">
        <f>IF(S119=0,"",VLOOKUP(T119,table,4,FALSE))</f>
      </c>
      <c r="S119" s="28">
        <f>VLOOKUP(T119,table,2,FALSE)</f>
        <v>0</v>
      </c>
      <c r="T119" s="15">
        <v>2</v>
      </c>
    </row>
    <row r="120" spans="2:20" ht="12.75">
      <c r="B120" s="14">
        <v>3</v>
      </c>
      <c r="D120" s="27">
        <f>IF(E120=0,"",VLOOKUP(B120,table,4,FALSE))</f>
      </c>
      <c r="E120" s="28">
        <f>VLOOKUP(B120,table,2,FALSE)</f>
        <v>0</v>
      </c>
      <c r="F120" s="27">
        <f>IF(G120=0,"",VLOOKUP(H120,table,4,FALSE))</f>
      </c>
      <c r="G120" s="28">
        <f>VLOOKUP(H120,table,2,FALSE)</f>
        <v>0</v>
      </c>
      <c r="H120" s="15">
        <v>4</v>
      </c>
      <c r="N120" s="14">
        <v>3</v>
      </c>
      <c r="P120" s="27">
        <f aca="true" t="shared" si="17" ref="P120:P126">IF(Q120=0,"",VLOOKUP(N120,table,4,FALSE))</f>
      </c>
      <c r="Q120" s="28">
        <f aca="true" t="shared" si="18" ref="Q120:Q126">VLOOKUP(N120,table,2,FALSE)</f>
        <v>0</v>
      </c>
      <c r="R120" s="27">
        <f aca="true" t="shared" si="19" ref="R120:R126">IF(S120=0,"",VLOOKUP(T120,table,4,FALSE))</f>
      </c>
      <c r="S120" s="28">
        <f aca="true" t="shared" si="20" ref="S120:S126">VLOOKUP(T120,table,2,FALSE)</f>
        <v>0</v>
      </c>
      <c r="T120" s="15">
        <v>4</v>
      </c>
    </row>
    <row r="121" spans="2:20" ht="12.75">
      <c r="B121" s="14">
        <v>5</v>
      </c>
      <c r="D121" s="27">
        <f>IF(E121=0,"",VLOOKUP(B121,table,4,FALSE))</f>
      </c>
      <c r="E121" s="28">
        <f>VLOOKUP(B121,table,2,FALSE)</f>
        <v>0</v>
      </c>
      <c r="F121" s="27">
        <f>IF(G121=0,"",VLOOKUP(H121,table,4,FALSE))</f>
      </c>
      <c r="G121" s="28">
        <f>VLOOKUP(H121,table,2,FALSE)</f>
        <v>0</v>
      </c>
      <c r="H121" s="15">
        <v>6</v>
      </c>
      <c r="N121" s="14">
        <v>5</v>
      </c>
      <c r="P121" s="27">
        <f t="shared" si="17"/>
      </c>
      <c r="Q121" s="28">
        <f t="shared" si="18"/>
        <v>0</v>
      </c>
      <c r="R121" s="27">
        <f t="shared" si="19"/>
      </c>
      <c r="S121" s="28">
        <f t="shared" si="20"/>
        <v>0</v>
      </c>
      <c r="T121" s="15">
        <v>6</v>
      </c>
    </row>
    <row r="122" spans="2:20" ht="12.75">
      <c r="B122" s="14">
        <v>7</v>
      </c>
      <c r="D122" s="27">
        <f>IF(E122=0,"",VLOOKUP(B122,table,4,FALSE))</f>
      </c>
      <c r="E122" s="28">
        <f>VLOOKUP(B122,table,2,FALSE)</f>
        <v>0</v>
      </c>
      <c r="F122" s="27">
        <f>IF(G122=0,"",VLOOKUP(H122,table,4,FALSE))</f>
      </c>
      <c r="G122" s="28">
        <f>VLOOKUP(H122,table,2,FALSE)</f>
        <v>0</v>
      </c>
      <c r="H122" s="15">
        <v>8</v>
      </c>
      <c r="N122" s="14">
        <v>7</v>
      </c>
      <c r="P122" s="27">
        <f t="shared" si="17"/>
      </c>
      <c r="Q122" s="28">
        <f t="shared" si="18"/>
        <v>0</v>
      </c>
      <c r="R122" s="27">
        <f t="shared" si="19"/>
      </c>
      <c r="S122" s="28">
        <f t="shared" si="20"/>
        <v>0</v>
      </c>
      <c r="T122" s="15">
        <v>8</v>
      </c>
    </row>
    <row r="123" spans="2:20" ht="12.75">
      <c r="B123" s="14"/>
      <c r="D123" s="120">
        <f>IF(E123=0,"","BB")</f>
      </c>
      <c r="E123" s="121">
        <f>IF(SUM(E119:E122)&gt;SUM(G119:G122),0,SUM(G119:G122)-SUM(E119:E122))</f>
        <v>0</v>
      </c>
      <c r="F123" s="120">
        <f>IF(G123=0,"","PB")</f>
      </c>
      <c r="G123" s="121">
        <f>IF(SUM(G119:G122)&gt;SUM(E119:E122),0,SUM(E119:E122)-SUM(G119:G122))</f>
        <v>0</v>
      </c>
      <c r="H123" s="15"/>
      <c r="N123" s="14">
        <v>9</v>
      </c>
      <c r="P123" s="27">
        <f t="shared" si="17"/>
      </c>
      <c r="Q123" s="28">
        <f t="shared" si="18"/>
        <v>0</v>
      </c>
      <c r="R123" s="27">
        <f t="shared" si="19"/>
      </c>
      <c r="S123" s="28">
        <f t="shared" si="20"/>
        <v>0</v>
      </c>
      <c r="T123" s="15">
        <v>10</v>
      </c>
    </row>
    <row r="124" spans="2:20" ht="13.5" thickBot="1">
      <c r="B124" s="14"/>
      <c r="D124" s="115"/>
      <c r="E124" s="116">
        <f>SUM(E119:E123)</f>
        <v>0</v>
      </c>
      <c r="F124" s="117"/>
      <c r="G124" s="116">
        <f>SUM(G119:G123)</f>
        <v>0</v>
      </c>
      <c r="H124" s="15"/>
      <c r="N124" s="14">
        <v>11</v>
      </c>
      <c r="P124" s="27">
        <f t="shared" si="17"/>
      </c>
      <c r="Q124" s="28">
        <f t="shared" si="18"/>
        <v>0</v>
      </c>
      <c r="R124" s="27">
        <f t="shared" si="19"/>
      </c>
      <c r="S124" s="28">
        <f t="shared" si="20"/>
        <v>0</v>
      </c>
      <c r="T124" s="15">
        <v>12</v>
      </c>
    </row>
    <row r="125" spans="2:20" ht="13.5" thickTop="1">
      <c r="B125" s="14"/>
      <c r="D125" s="47">
        <f>F123</f>
      </c>
      <c r="E125" s="48">
        <f>G123</f>
        <v>0</v>
      </c>
      <c r="F125" s="47">
        <f>D123</f>
      </c>
      <c r="G125" s="48">
        <f>E123</f>
        <v>0</v>
      </c>
      <c r="H125" s="15"/>
      <c r="N125" s="14">
        <v>13</v>
      </c>
      <c r="P125" s="27">
        <f t="shared" si="17"/>
      </c>
      <c r="Q125" s="28">
        <f t="shared" si="18"/>
        <v>0</v>
      </c>
      <c r="R125" s="27">
        <f t="shared" si="19"/>
      </c>
      <c r="S125" s="28">
        <f t="shared" si="20"/>
        <v>0</v>
      </c>
      <c r="T125" s="15">
        <v>14</v>
      </c>
    </row>
    <row r="126" spans="2:20" ht="12.75">
      <c r="B126" s="14">
        <v>15</v>
      </c>
      <c r="D126" s="27">
        <f aca="true" t="shared" si="21" ref="D126:D133">IF(E126=0,"",VLOOKUP(B126,table,4,FALSE))</f>
      </c>
      <c r="E126" s="28">
        <f aca="true" t="shared" si="22" ref="E126:E133">VLOOKUP(B126,table,2,FALSE)</f>
        <v>0</v>
      </c>
      <c r="F126" s="27">
        <f aca="true" t="shared" si="23" ref="F126:F133">IF(G126=0,"",VLOOKUP(H126,table,4,FALSE))</f>
      </c>
      <c r="G126" s="28">
        <f aca="true" t="shared" si="24" ref="G126:G133">VLOOKUP(H126,table,2,FALSE)</f>
        <v>0</v>
      </c>
      <c r="H126" s="15">
        <v>16</v>
      </c>
      <c r="N126" s="14">
        <v>15</v>
      </c>
      <c r="P126" s="27">
        <f t="shared" si="17"/>
      </c>
      <c r="Q126" s="28">
        <f t="shared" si="18"/>
        <v>0</v>
      </c>
      <c r="R126" s="27">
        <f t="shared" si="19"/>
      </c>
      <c r="S126" s="28">
        <f t="shared" si="20"/>
        <v>0</v>
      </c>
      <c r="T126" s="15">
        <v>16</v>
      </c>
    </row>
    <row r="127" spans="2:20" ht="12.75">
      <c r="B127" s="119">
        <v>17</v>
      </c>
      <c r="D127" s="27">
        <f t="shared" si="21"/>
      </c>
      <c r="E127" s="28">
        <f t="shared" si="22"/>
        <v>0</v>
      </c>
      <c r="F127" s="27">
        <f t="shared" si="23"/>
      </c>
      <c r="G127" s="28">
        <f t="shared" si="24"/>
        <v>0</v>
      </c>
      <c r="H127" s="15">
        <v>18</v>
      </c>
      <c r="N127" s="14">
        <v>17</v>
      </c>
      <c r="P127" s="27">
        <f aca="true" t="shared" si="25" ref="P127:P133">IF(Q127=0,"",VLOOKUP(N127,table,4,FALSE))</f>
      </c>
      <c r="Q127" s="28">
        <f aca="true" t="shared" si="26" ref="Q127:Q133">VLOOKUP(N127,table,2,FALSE)</f>
        <v>0</v>
      </c>
      <c r="R127" s="27">
        <f aca="true" t="shared" si="27" ref="R127:R133">IF(S127=0,"",VLOOKUP(T127,table,4,FALSE))</f>
      </c>
      <c r="S127" s="28">
        <f aca="true" t="shared" si="28" ref="S127:S133">VLOOKUP(T127,table,2,FALSE)</f>
        <v>0</v>
      </c>
      <c r="T127" s="15">
        <v>18</v>
      </c>
    </row>
    <row r="128" spans="2:20" ht="12.75">
      <c r="B128" s="14">
        <v>19</v>
      </c>
      <c r="D128" s="27">
        <f t="shared" si="21"/>
      </c>
      <c r="E128" s="28">
        <f t="shared" si="22"/>
        <v>0</v>
      </c>
      <c r="F128" s="27">
        <f t="shared" si="23"/>
      </c>
      <c r="G128" s="28">
        <f t="shared" si="24"/>
        <v>0</v>
      </c>
      <c r="H128" s="15">
        <v>20</v>
      </c>
      <c r="N128" s="14">
        <v>19</v>
      </c>
      <c r="P128" s="27">
        <f t="shared" si="25"/>
      </c>
      <c r="Q128" s="28">
        <f t="shared" si="26"/>
        <v>0</v>
      </c>
      <c r="R128" s="27">
        <f t="shared" si="27"/>
      </c>
      <c r="S128" s="28">
        <f t="shared" si="28"/>
        <v>0</v>
      </c>
      <c r="T128" s="15">
        <v>20</v>
      </c>
    </row>
    <row r="129" spans="2:20" ht="12.75">
      <c r="B129" s="119">
        <v>21</v>
      </c>
      <c r="D129" s="27">
        <f t="shared" si="21"/>
      </c>
      <c r="E129" s="28">
        <f t="shared" si="22"/>
        <v>0</v>
      </c>
      <c r="F129" s="27">
        <f t="shared" si="23"/>
      </c>
      <c r="G129" s="28">
        <f t="shared" si="24"/>
        <v>0</v>
      </c>
      <c r="H129" s="15">
        <v>22</v>
      </c>
      <c r="N129" s="14">
        <v>21</v>
      </c>
      <c r="P129" s="27">
        <f t="shared" si="25"/>
      </c>
      <c r="Q129" s="28">
        <f t="shared" si="26"/>
        <v>0</v>
      </c>
      <c r="R129" s="27">
        <f t="shared" si="27"/>
      </c>
      <c r="S129" s="28">
        <f t="shared" si="28"/>
        <v>0</v>
      </c>
      <c r="T129" s="15">
        <v>22</v>
      </c>
    </row>
    <row r="130" spans="2:20" ht="12.75">
      <c r="B130" s="14">
        <v>23</v>
      </c>
      <c r="D130" s="27">
        <f t="shared" si="21"/>
      </c>
      <c r="E130" s="28">
        <f t="shared" si="22"/>
        <v>0</v>
      </c>
      <c r="F130" s="27">
        <f t="shared" si="23"/>
      </c>
      <c r="G130" s="28">
        <f t="shared" si="24"/>
        <v>0</v>
      </c>
      <c r="H130" s="15">
        <v>24</v>
      </c>
      <c r="N130" s="14">
        <v>23</v>
      </c>
      <c r="P130" s="27">
        <f t="shared" si="25"/>
      </c>
      <c r="Q130" s="28">
        <f t="shared" si="26"/>
        <v>0</v>
      </c>
      <c r="R130" s="27">
        <f t="shared" si="27"/>
      </c>
      <c r="S130" s="28">
        <f t="shared" si="28"/>
        <v>0</v>
      </c>
      <c r="T130" s="15">
        <v>24</v>
      </c>
    </row>
    <row r="131" spans="2:20" ht="12.75">
      <c r="B131" s="119">
        <v>25</v>
      </c>
      <c r="D131" s="27">
        <f t="shared" si="21"/>
      </c>
      <c r="E131" s="28">
        <f t="shared" si="22"/>
        <v>0</v>
      </c>
      <c r="F131" s="27">
        <f t="shared" si="23"/>
      </c>
      <c r="G131" s="28">
        <f t="shared" si="24"/>
        <v>0</v>
      </c>
      <c r="H131" s="15">
        <v>26</v>
      </c>
      <c r="N131" s="14">
        <v>25</v>
      </c>
      <c r="P131" s="27">
        <f t="shared" si="25"/>
      </c>
      <c r="Q131" s="28">
        <f t="shared" si="26"/>
        <v>0</v>
      </c>
      <c r="R131" s="27">
        <f t="shared" si="27"/>
      </c>
      <c r="S131" s="28">
        <f t="shared" si="28"/>
        <v>0</v>
      </c>
      <c r="T131" s="15">
        <v>26</v>
      </c>
    </row>
    <row r="132" spans="2:20" ht="12.75">
      <c r="B132" s="14">
        <v>27</v>
      </c>
      <c r="D132" s="27">
        <f t="shared" si="21"/>
      </c>
      <c r="E132" s="28">
        <f t="shared" si="22"/>
        <v>0</v>
      </c>
      <c r="F132" s="27">
        <f t="shared" si="23"/>
      </c>
      <c r="G132" s="28">
        <f t="shared" si="24"/>
        <v>0</v>
      </c>
      <c r="H132" s="15">
        <v>28</v>
      </c>
      <c r="N132" s="14">
        <v>27</v>
      </c>
      <c r="P132" s="27">
        <f t="shared" si="25"/>
      </c>
      <c r="Q132" s="28">
        <f t="shared" si="26"/>
        <v>0</v>
      </c>
      <c r="R132" s="27">
        <f t="shared" si="27"/>
      </c>
      <c r="S132" s="28">
        <f t="shared" si="28"/>
        <v>0</v>
      </c>
      <c r="T132" s="15">
        <v>28</v>
      </c>
    </row>
    <row r="133" spans="2:20" ht="12.75">
      <c r="B133" s="119">
        <v>29</v>
      </c>
      <c r="D133" s="27">
        <f t="shared" si="21"/>
      </c>
      <c r="E133" s="28">
        <f t="shared" si="22"/>
        <v>0</v>
      </c>
      <c r="F133" s="27">
        <f t="shared" si="23"/>
      </c>
      <c r="G133" s="28">
        <f t="shared" si="24"/>
        <v>0</v>
      </c>
      <c r="H133" s="15">
        <v>30</v>
      </c>
      <c r="N133" s="14">
        <v>29</v>
      </c>
      <c r="P133" s="27">
        <f t="shared" si="25"/>
      </c>
      <c r="Q133" s="28">
        <f t="shared" si="26"/>
        <v>0</v>
      </c>
      <c r="R133" s="27">
        <f t="shared" si="27"/>
      </c>
      <c r="S133" s="28">
        <f t="shared" si="28"/>
        <v>0</v>
      </c>
      <c r="T133" s="15">
        <v>30</v>
      </c>
    </row>
    <row r="134" spans="2:19" ht="12.75">
      <c r="B134" s="118"/>
      <c r="C134" s="103">
        <f>E134-G134</f>
        <v>0</v>
      </c>
      <c r="D134" s="104">
        <f>IF(E134=0,"","BN")</f>
      </c>
      <c r="E134" s="105">
        <f>IF(SUM(E125:E133)&gt;SUM(G125:G133),0,SUM(G125:G133)-SUM(E125:E133))</f>
        <v>0</v>
      </c>
      <c r="F134" s="104">
        <f>IF(G134=0,"","PN")</f>
      </c>
      <c r="G134" s="105">
        <f>IF(SUM(G125:G133)&gt;SUM(E125:E133),0,SUM(E125:E133)-SUM(G125:G133))</f>
        <v>0</v>
      </c>
      <c r="N134" s="118"/>
      <c r="O134" s="103">
        <f>Q134-S134</f>
        <v>0</v>
      </c>
      <c r="P134" s="104">
        <f>IF(Q134=0,"","spb")</f>
      </c>
      <c r="Q134" s="105">
        <f>IF(SUM(Q119:Q133)&gt;SUM(S119:S133),0,SUM(S119:S133)-SUM(Q119:Q133))</f>
        <v>0</v>
      </c>
      <c r="R134" s="104">
        <f>IF(S134=0,"","spb")</f>
      </c>
      <c r="S134" s="105">
        <f>IF(SUM(S119:S133)&gt;SUM(Q119:Q133),0,SUM(Q119:Q133)-SUM(S119:S133))</f>
        <v>0</v>
      </c>
    </row>
    <row r="135" spans="3:19" ht="12.75">
      <c r="C135" s="106"/>
      <c r="D135" s="17"/>
      <c r="E135" s="18">
        <f>SUM(E125:E134)</f>
        <v>0</v>
      </c>
      <c r="F135" s="19"/>
      <c r="G135" s="18">
        <f>SUM(G125:G134)</f>
        <v>0</v>
      </c>
      <c r="P135" s="17"/>
      <c r="Q135" s="18">
        <f>SUM(Q119:Q134)</f>
        <v>0</v>
      </c>
      <c r="R135" s="19"/>
      <c r="S135" s="18">
        <f>SUM(S119:S134)</f>
        <v>0</v>
      </c>
    </row>
    <row r="140" spans="2:19" ht="15.75">
      <c r="B140" s="110"/>
      <c r="C140" s="6"/>
      <c r="D140" s="212">
        <f>IF(B140="","",B140&amp;" "&amp;VLOOKUP(B140,Plancompta,2))</f>
      </c>
      <c r="E140" s="213"/>
      <c r="F140" s="213"/>
      <c r="G140" s="193"/>
      <c r="N140" s="110"/>
      <c r="O140" s="6"/>
      <c r="P140" s="212">
        <f>IF(N140="","",N140&amp;" "&amp;VLOOKUP(N140,Plancompta,2))</f>
      </c>
      <c r="Q140" s="213"/>
      <c r="R140" s="213"/>
      <c r="S140" s="193"/>
    </row>
    <row r="141" spans="2:19" ht="12.75">
      <c r="B141" s="76"/>
      <c r="C141" s="6"/>
      <c r="D141" s="20"/>
      <c r="E141" s="21"/>
      <c r="F141" s="20"/>
      <c r="G141" s="21"/>
      <c r="N141" s="76"/>
      <c r="O141" s="6"/>
      <c r="P141" s="20"/>
      <c r="Q141" s="21"/>
      <c r="R141" s="20"/>
      <c r="S141" s="21"/>
    </row>
    <row r="142" spans="2:19" ht="12.75">
      <c r="B142" s="76"/>
      <c r="C142" s="6"/>
      <c r="D142" s="23"/>
      <c r="E142" s="24"/>
      <c r="F142" s="23"/>
      <c r="G142" s="24"/>
      <c r="N142" s="76"/>
      <c r="O142" s="6"/>
      <c r="P142" s="23"/>
      <c r="Q142" s="24"/>
      <c r="R142" s="23"/>
      <c r="S142" s="24"/>
    </row>
    <row r="143" spans="2:19" ht="12.75">
      <c r="B143" s="76"/>
      <c r="C143" s="6"/>
      <c r="D143" s="23"/>
      <c r="E143" s="24"/>
      <c r="F143" s="23"/>
      <c r="G143" s="24"/>
      <c r="N143" s="76"/>
      <c r="O143" s="6"/>
      <c r="P143" s="23"/>
      <c r="Q143" s="24"/>
      <c r="R143" s="23"/>
      <c r="S143" s="24"/>
    </row>
    <row r="144" spans="2:19" ht="12.75">
      <c r="B144" s="76"/>
      <c r="C144" s="6"/>
      <c r="D144" s="23"/>
      <c r="E144" s="24"/>
      <c r="F144" s="23"/>
      <c r="G144" s="24"/>
      <c r="N144" s="76"/>
      <c r="O144" s="6"/>
      <c r="P144" s="23"/>
      <c r="Q144" s="24"/>
      <c r="R144" s="23"/>
      <c r="S144" s="24"/>
    </row>
    <row r="145" spans="2:19" ht="12.75">
      <c r="B145" s="76"/>
      <c r="C145" s="6"/>
      <c r="D145" s="3"/>
      <c r="E145" s="4"/>
      <c r="F145" s="3"/>
      <c r="G145" s="4"/>
      <c r="N145" s="76"/>
      <c r="O145" s="6"/>
      <c r="P145" s="3"/>
      <c r="Q145" s="4"/>
      <c r="R145" s="3"/>
      <c r="S145" s="4"/>
    </row>
    <row r="146" spans="2:19" ht="12.75">
      <c r="B146" s="76"/>
      <c r="C146" s="6"/>
      <c r="D146" s="3"/>
      <c r="E146" s="4"/>
      <c r="F146" s="3"/>
      <c r="G146" s="4"/>
      <c r="N146" s="76"/>
      <c r="O146" s="6"/>
      <c r="P146" s="3"/>
      <c r="Q146" s="4"/>
      <c r="R146" s="3"/>
      <c r="S146" s="4"/>
    </row>
    <row r="147" spans="4:19" ht="12.75">
      <c r="D147" s="3"/>
      <c r="E147" s="4"/>
      <c r="F147" s="3"/>
      <c r="G147" s="4"/>
      <c r="N147" s="76"/>
      <c r="O147" s="6"/>
      <c r="P147" s="3"/>
      <c r="Q147" s="4"/>
      <c r="R147" s="3"/>
      <c r="S147" s="4"/>
    </row>
    <row r="148" spans="4:19" ht="12.75">
      <c r="D148" s="3"/>
      <c r="E148" s="4"/>
      <c r="F148" s="3"/>
      <c r="G148" s="4"/>
      <c r="N148" s="118"/>
      <c r="O148" s="103">
        <f>Q148+S148</f>
        <v>0</v>
      </c>
      <c r="P148" s="104">
        <f>IF(Q148=0,"",O149)</f>
      </c>
      <c r="Q148" s="105">
        <f>IF(Q141+S141=0,0,IF(SUM(Q141:Q147)&gt;SUM(S141:S147),0,SUM(S141:S147)-SUM(Q141:Q147)))</f>
        <v>0</v>
      </c>
      <c r="R148" s="104">
        <f>IF(S148=0,"",O149)</f>
      </c>
      <c r="S148" s="105">
        <f>IF(Q141+S141=0,0,IF(SUM(S141:S147)&gt;SUM(Q141:Q147),0,SUM(Q141:Q147)-SUM(S141:S147)))</f>
        <v>0</v>
      </c>
    </row>
    <row r="149" spans="4:19" ht="12.75">
      <c r="D149" s="3"/>
      <c r="E149" s="4"/>
      <c r="F149" s="3"/>
      <c r="G149" s="4"/>
      <c r="N149" s="76"/>
      <c r="O149" s="106" t="str">
        <f>IF(N148="","spb",IF(N148&gt;40,"v/bi","v/ex"))</f>
        <v>spb</v>
      </c>
      <c r="P149" s="17"/>
      <c r="Q149" s="18">
        <f>IF(Q141+S141=0,"",SUM(Q141:Q148))</f>
      </c>
      <c r="R149" s="19"/>
      <c r="S149" s="18">
        <f>IF(Q141+S141=0,"",SUM(S141:S148))</f>
      </c>
    </row>
    <row r="150" spans="4:19" ht="12.75">
      <c r="D150" s="3"/>
      <c r="E150" s="4"/>
      <c r="F150" s="3"/>
      <c r="G150" s="4"/>
      <c r="N150" s="76"/>
      <c r="O150" s="6"/>
      <c r="P150" s="93">
        <f>IF(N151="","",VLOOKUP(N151,Plancompta,3))</f>
      </c>
      <c r="Q150" s="77"/>
      <c r="R150" s="77"/>
      <c r="S150" s="43">
        <f>IF(N151="","",VLOOKUP(N151,Plancompta,4))</f>
      </c>
    </row>
    <row r="151" spans="4:19" ht="15.75">
      <c r="D151" s="3"/>
      <c r="E151" s="4"/>
      <c r="F151" s="3"/>
      <c r="G151" s="4"/>
      <c r="N151" s="110"/>
      <c r="O151" s="6"/>
      <c r="P151" s="212">
        <f>IF(N151="","",N151&amp;" "&amp;VLOOKUP(N151,Plancompta,2))</f>
      </c>
      <c r="Q151" s="213"/>
      <c r="R151" s="213"/>
      <c r="S151" s="193"/>
    </row>
    <row r="152" spans="4:19" ht="12.75">
      <c r="D152" s="3"/>
      <c r="E152" s="4"/>
      <c r="F152" s="3"/>
      <c r="G152" s="4"/>
      <c r="N152" s="76"/>
      <c r="O152" s="6"/>
      <c r="P152" s="20"/>
      <c r="Q152" s="21"/>
      <c r="R152" s="20"/>
      <c r="S152" s="21"/>
    </row>
    <row r="153" spans="2:19" ht="12.75">
      <c r="B153" s="76"/>
      <c r="C153" s="6"/>
      <c r="D153" s="23"/>
      <c r="E153" s="24"/>
      <c r="F153" s="23"/>
      <c r="G153" s="24"/>
      <c r="N153" s="76"/>
      <c r="O153" s="6"/>
      <c r="P153" s="23"/>
      <c r="Q153" s="24"/>
      <c r="R153" s="23"/>
      <c r="S153" s="24"/>
    </row>
    <row r="154" spans="2:19" ht="12.75">
      <c r="B154" s="76"/>
      <c r="C154" s="6"/>
      <c r="D154" s="23"/>
      <c r="E154" s="24"/>
      <c r="F154" s="23"/>
      <c r="G154" s="24"/>
      <c r="N154" s="76"/>
      <c r="O154" s="6"/>
      <c r="P154" s="23"/>
      <c r="Q154" s="24"/>
      <c r="R154" s="23"/>
      <c r="S154" s="24"/>
    </row>
    <row r="155" spans="2:19" ht="12.75">
      <c r="B155" s="76"/>
      <c r="C155" s="6"/>
      <c r="D155" s="23"/>
      <c r="E155" s="24"/>
      <c r="F155" s="23"/>
      <c r="G155" s="24"/>
      <c r="N155" s="76"/>
      <c r="O155" s="6"/>
      <c r="P155" s="23"/>
      <c r="Q155" s="24"/>
      <c r="R155" s="23"/>
      <c r="S155" s="24"/>
    </row>
    <row r="156" spans="2:19" ht="12.75">
      <c r="B156" s="76"/>
      <c r="C156" s="6"/>
      <c r="D156" s="3"/>
      <c r="E156" s="4"/>
      <c r="F156" s="3"/>
      <c r="G156" s="4"/>
      <c r="N156" s="76"/>
      <c r="O156" s="6"/>
      <c r="P156" s="3"/>
      <c r="Q156" s="4"/>
      <c r="R156" s="3"/>
      <c r="S156" s="4"/>
    </row>
    <row r="157" spans="2:19" ht="12.75">
      <c r="B157" s="76"/>
      <c r="C157" s="6"/>
      <c r="D157" s="3"/>
      <c r="E157" s="4"/>
      <c r="F157" s="3"/>
      <c r="G157" s="4"/>
      <c r="N157" s="76"/>
      <c r="O157" s="6"/>
      <c r="P157" s="3"/>
      <c r="Q157" s="4"/>
      <c r="R157" s="3"/>
      <c r="S157" s="4"/>
    </row>
    <row r="158" spans="2:19" ht="12.75">
      <c r="B158" s="76"/>
      <c r="C158" s="6"/>
      <c r="D158" s="3"/>
      <c r="E158" s="4"/>
      <c r="F158" s="3"/>
      <c r="G158" s="4"/>
      <c r="N158" s="76"/>
      <c r="O158" s="6"/>
      <c r="P158" s="3"/>
      <c r="Q158" s="4"/>
      <c r="R158" s="3"/>
      <c r="S158" s="4"/>
    </row>
    <row r="159" spans="2:19" ht="12.75">
      <c r="B159" s="118"/>
      <c r="C159" s="103">
        <f>E159-G159</f>
        <v>0</v>
      </c>
      <c r="D159" s="104">
        <f>IF(E159=0,"",C160)</f>
      </c>
      <c r="E159" s="105">
        <f>IF(E141+G141=0,0,IF(SUM(E141:E158)&gt;SUM(G141:G158),0,SUM(G141:G158)-SUM(E141:E158)))</f>
        <v>0</v>
      </c>
      <c r="F159" s="104">
        <f>IF(G159=0,"",C160)</f>
      </c>
      <c r="G159" s="105">
        <f>IF(E141+G141=0,0,IF(SUM(G141:G158)&gt;SUM(E141:E158),0,SUM(E141:E158)-SUM(G141:G158)))</f>
        <v>0</v>
      </c>
      <c r="N159" s="118"/>
      <c r="O159" s="103">
        <f>Q159+S159</f>
        <v>0</v>
      </c>
      <c r="P159" s="104">
        <f>IF(Q159=0,"",O160)</f>
      </c>
      <c r="Q159" s="105">
        <f>IF(Q152+S152=0,0,IF(SUM(Q152:Q158)&gt;SUM(S152:S158),0,SUM(S152:S158)-SUM(Q152:Q158)))</f>
        <v>0</v>
      </c>
      <c r="R159" s="104">
        <f>IF(S159=0,"",O160)</f>
      </c>
      <c r="S159" s="105">
        <f>IF(Q152+S152=0,0,IF(SUM(S152:S158)&gt;SUM(Q152:Q158),0,SUM(Q152:Q158)-SUM(S152:S158)))</f>
        <v>0</v>
      </c>
    </row>
    <row r="160" spans="2:19" ht="12.75">
      <c r="B160" s="76"/>
      <c r="C160" s="106" t="str">
        <f>IF(B159="","spb",IF(B159&gt;40,"v/bi","v/ex"))</f>
        <v>spb</v>
      </c>
      <c r="D160" s="17"/>
      <c r="E160" s="18">
        <f>IF(E141+G141=0,"",SUM(E141:E159))</f>
      </c>
      <c r="F160" s="19"/>
      <c r="G160" s="18">
        <f>IF(E141+G141=0,"",SUM(G141:G159))</f>
      </c>
      <c r="N160" s="76"/>
      <c r="O160" s="106" t="str">
        <f>IF(N159="","spb",IF(N159&gt;40,"v/bi","v/ex"))</f>
        <v>spb</v>
      </c>
      <c r="P160" s="17"/>
      <c r="Q160" s="18">
        <f>IF(Q152+S152=0,"",SUM(Q152:Q159))</f>
      </c>
      <c r="R160" s="19"/>
      <c r="S160" s="18">
        <f>IF(Q152+S152=0,"",SUM(S152:S159))</f>
      </c>
    </row>
  </sheetData>
  <sheetProtection sheet="1" objects="1" scenarios="1"/>
  <mergeCells count="92">
    <mergeCell ref="BK71:BM71"/>
    <mergeCell ref="AC47:AF47"/>
    <mergeCell ref="AI47:AL47"/>
    <mergeCell ref="AO47:AR47"/>
    <mergeCell ref="AU47:AX47"/>
    <mergeCell ref="BB58:BB60"/>
    <mergeCell ref="AW61:AX61"/>
    <mergeCell ref="AD63:AF63"/>
    <mergeCell ref="T71:X71"/>
    <mergeCell ref="T72:X72"/>
    <mergeCell ref="T73:X73"/>
    <mergeCell ref="T74:X74"/>
    <mergeCell ref="H112:J112"/>
    <mergeCell ref="G116:H116"/>
    <mergeCell ref="D140:G140"/>
    <mergeCell ref="D118:G118"/>
    <mergeCell ref="B116:D116"/>
    <mergeCell ref="B117:D117"/>
    <mergeCell ref="N69:R69"/>
    <mergeCell ref="P151:S151"/>
    <mergeCell ref="N78:Q78"/>
    <mergeCell ref="P118:S118"/>
    <mergeCell ref="P140:S140"/>
    <mergeCell ref="T70:X70"/>
    <mergeCell ref="T75:X75"/>
    <mergeCell ref="D61:G61"/>
    <mergeCell ref="N70:R70"/>
    <mergeCell ref="N71:R71"/>
    <mergeCell ref="N72:R72"/>
    <mergeCell ref="N63:R63"/>
    <mergeCell ref="N68:R68"/>
    <mergeCell ref="N64:R64"/>
    <mergeCell ref="N65:R65"/>
    <mergeCell ref="D3:G3"/>
    <mergeCell ref="H111:J111"/>
    <mergeCell ref="D14:G14"/>
    <mergeCell ref="D25:G25"/>
    <mergeCell ref="J25:M25"/>
    <mergeCell ref="J14:M14"/>
    <mergeCell ref="J3:M3"/>
    <mergeCell ref="D36:G36"/>
    <mergeCell ref="J36:M36"/>
    <mergeCell ref="D47:G47"/>
    <mergeCell ref="AC3:AF3"/>
    <mergeCell ref="AI3:AL3"/>
    <mergeCell ref="P14:S14"/>
    <mergeCell ref="V14:Y14"/>
    <mergeCell ref="P3:S3"/>
    <mergeCell ref="AC14:AF14"/>
    <mergeCell ref="AI14:AL14"/>
    <mergeCell ref="V3:Y3"/>
    <mergeCell ref="AO14:AR14"/>
    <mergeCell ref="AU14:AX14"/>
    <mergeCell ref="AO3:AR3"/>
    <mergeCell ref="AU25:AX25"/>
    <mergeCell ref="AU3:AX3"/>
    <mergeCell ref="AU36:AX36"/>
    <mergeCell ref="AI36:AL36"/>
    <mergeCell ref="AI25:AL25"/>
    <mergeCell ref="AO25:AR25"/>
    <mergeCell ref="AC36:AF36"/>
    <mergeCell ref="AO36:AR36"/>
    <mergeCell ref="V36:Y36"/>
    <mergeCell ref="P25:S25"/>
    <mergeCell ref="AC25:AF25"/>
    <mergeCell ref="V25:Y25"/>
    <mergeCell ref="P36:S36"/>
    <mergeCell ref="J47:M47"/>
    <mergeCell ref="P47:S47"/>
    <mergeCell ref="V47:Y47"/>
    <mergeCell ref="T68:X68"/>
    <mergeCell ref="T65:X65"/>
    <mergeCell ref="T66:X66"/>
    <mergeCell ref="T67:X67"/>
    <mergeCell ref="T69:X69"/>
    <mergeCell ref="B58:B59"/>
    <mergeCell ref="N61:Y61"/>
    <mergeCell ref="N62:S62"/>
    <mergeCell ref="T62:Y62"/>
    <mergeCell ref="D58:Y59"/>
    <mergeCell ref="T63:X63"/>
    <mergeCell ref="N66:R66"/>
    <mergeCell ref="N67:R67"/>
    <mergeCell ref="T64:X64"/>
    <mergeCell ref="T78:W78"/>
    <mergeCell ref="N77:Q77"/>
    <mergeCell ref="N76:R76"/>
    <mergeCell ref="N73:R73"/>
    <mergeCell ref="N74:R74"/>
    <mergeCell ref="N75:R75"/>
    <mergeCell ref="T76:X76"/>
    <mergeCell ref="T77:W77"/>
  </mergeCells>
  <printOptions horizontalCentered="1"/>
  <pageMargins left="0.3937007874015748" right="0.3937007874015748" top="0" bottom="0" header="0" footer="0"/>
  <pageSetup horizontalDpi="600" verticalDpi="600" orientation="landscape" paperSize="9" scale="95" r:id="rId4"/>
  <rowBreaks count="1" manualBreakCount="1">
    <brk id="78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K38"/>
  <sheetViews>
    <sheetView showGridLines="0" showRowColHeaders="0" workbookViewId="0" topLeftCell="A1">
      <selection activeCell="C41" sqref="C41"/>
    </sheetView>
  </sheetViews>
  <sheetFormatPr defaultColWidth="11.421875" defaultRowHeight="12.75"/>
  <cols>
    <col min="2" max="2" width="7.140625" style="0" customWidth="1"/>
    <col min="10" max="10" width="0.5625" style="0" customWidth="1"/>
  </cols>
  <sheetData>
    <row r="1" spans="2:9" ht="23.25">
      <c r="B1" s="222" t="s">
        <v>148</v>
      </c>
      <c r="C1" s="222"/>
      <c r="D1" s="222"/>
      <c r="E1" s="222"/>
      <c r="F1" s="222"/>
      <c r="G1" s="222"/>
      <c r="H1" s="222"/>
      <c r="I1" s="222"/>
    </row>
    <row r="3" ht="12.75">
      <c r="B3" t="s">
        <v>151</v>
      </c>
    </row>
    <row r="5" ht="12.75">
      <c r="B5" t="s">
        <v>152</v>
      </c>
    </row>
    <row r="11" spans="2:10" ht="12.75">
      <c r="B11" s="97" t="s">
        <v>182</v>
      </c>
      <c r="C11" s="223" t="s">
        <v>149</v>
      </c>
      <c r="D11" s="223"/>
      <c r="E11" s="223"/>
      <c r="F11" s="223"/>
      <c r="G11" s="223"/>
      <c r="H11" s="223"/>
      <c r="I11" s="223"/>
      <c r="J11" s="223"/>
    </row>
    <row r="12" spans="2:11" ht="16.5" customHeight="1">
      <c r="B12" s="136">
        <v>0</v>
      </c>
      <c r="C12" s="224"/>
      <c r="D12" s="224"/>
      <c r="E12" s="224"/>
      <c r="F12" s="224"/>
      <c r="G12" s="224"/>
      <c r="H12" s="224"/>
      <c r="I12" s="224"/>
      <c r="J12" s="224"/>
      <c r="K12" t="s">
        <v>181</v>
      </c>
    </row>
    <row r="13" spans="2:10" ht="16.5" customHeight="1">
      <c r="B13" s="98">
        <v>1</v>
      </c>
      <c r="C13" s="225" t="s">
        <v>193</v>
      </c>
      <c r="D13" s="225"/>
      <c r="E13" s="225"/>
      <c r="F13" s="225"/>
      <c r="G13" s="225"/>
      <c r="H13" s="225"/>
      <c r="I13" s="225"/>
      <c r="J13" s="225"/>
    </row>
    <row r="14" spans="2:10" ht="16.5" customHeight="1">
      <c r="B14" s="98">
        <v>2</v>
      </c>
      <c r="C14" s="225" t="s">
        <v>194</v>
      </c>
      <c r="D14" s="225"/>
      <c r="E14" s="225"/>
      <c r="F14" s="225"/>
      <c r="G14" s="225"/>
      <c r="H14" s="225"/>
      <c r="I14" s="225"/>
      <c r="J14" s="225"/>
    </row>
    <row r="15" spans="2:10" ht="16.5" customHeight="1">
      <c r="B15" s="98">
        <v>3</v>
      </c>
      <c r="C15" s="225" t="s">
        <v>195</v>
      </c>
      <c r="D15" s="225"/>
      <c r="E15" s="225"/>
      <c r="F15" s="225"/>
      <c r="G15" s="225"/>
      <c r="H15" s="225"/>
      <c r="I15" s="225"/>
      <c r="J15" s="225"/>
    </row>
    <row r="16" spans="2:10" ht="16.5" customHeight="1">
      <c r="B16" s="98">
        <v>4</v>
      </c>
      <c r="C16" s="225" t="s">
        <v>196</v>
      </c>
      <c r="D16" s="225"/>
      <c r="E16" s="225"/>
      <c r="F16" s="225"/>
      <c r="G16" s="225"/>
      <c r="H16" s="225"/>
      <c r="I16" s="225"/>
      <c r="J16" s="225"/>
    </row>
    <row r="17" spans="2:10" ht="16.5" customHeight="1">
      <c r="B17" s="98">
        <v>5</v>
      </c>
      <c r="C17" s="225" t="s">
        <v>197</v>
      </c>
      <c r="D17" s="225"/>
      <c r="E17" s="225"/>
      <c r="F17" s="225"/>
      <c r="G17" s="225"/>
      <c r="H17" s="225"/>
      <c r="I17" s="225"/>
      <c r="J17" s="225"/>
    </row>
    <row r="18" spans="2:10" ht="16.5" customHeight="1">
      <c r="B18" s="98">
        <v>6</v>
      </c>
      <c r="C18" s="225" t="s">
        <v>198</v>
      </c>
      <c r="D18" s="225"/>
      <c r="E18" s="225"/>
      <c r="F18" s="225"/>
      <c r="G18" s="225"/>
      <c r="H18" s="225"/>
      <c r="I18" s="225"/>
      <c r="J18" s="225"/>
    </row>
    <row r="19" spans="2:10" ht="16.5" customHeight="1">
      <c r="B19" s="98">
        <v>7</v>
      </c>
      <c r="C19" s="225" t="s">
        <v>199</v>
      </c>
      <c r="D19" s="225"/>
      <c r="E19" s="225"/>
      <c r="F19" s="225"/>
      <c r="G19" s="225"/>
      <c r="H19" s="225"/>
      <c r="I19" s="225"/>
      <c r="J19" s="225"/>
    </row>
    <row r="20" spans="2:10" ht="16.5" customHeight="1">
      <c r="B20" s="98">
        <v>8</v>
      </c>
      <c r="C20" s="225" t="s">
        <v>200</v>
      </c>
      <c r="D20" s="225"/>
      <c r="E20" s="225"/>
      <c r="F20" s="225"/>
      <c r="G20" s="225"/>
      <c r="H20" s="225"/>
      <c r="I20" s="225"/>
      <c r="J20" s="225"/>
    </row>
    <row r="21" spans="2:10" ht="16.5" customHeight="1">
      <c r="B21" s="98">
        <v>9</v>
      </c>
      <c r="C21" s="225" t="s">
        <v>201</v>
      </c>
      <c r="D21" s="225"/>
      <c r="E21" s="225"/>
      <c r="F21" s="225"/>
      <c r="G21" s="225"/>
      <c r="H21" s="225"/>
      <c r="I21" s="225"/>
      <c r="J21" s="225"/>
    </row>
    <row r="22" spans="2:10" ht="16.5" customHeight="1">
      <c r="B22" s="98">
        <v>10</v>
      </c>
      <c r="C22" s="225" t="s">
        <v>202</v>
      </c>
      <c r="D22" s="225"/>
      <c r="E22" s="225"/>
      <c r="F22" s="225"/>
      <c r="G22" s="225"/>
      <c r="H22" s="225"/>
      <c r="I22" s="225"/>
      <c r="J22" s="225"/>
    </row>
    <row r="23" spans="2:10" ht="16.5" customHeight="1">
      <c r="B23" s="98">
        <v>11</v>
      </c>
      <c r="C23" s="225" t="s">
        <v>203</v>
      </c>
      <c r="D23" s="225"/>
      <c r="E23" s="225"/>
      <c r="F23" s="225"/>
      <c r="G23" s="225"/>
      <c r="H23" s="225"/>
      <c r="I23" s="225"/>
      <c r="J23" s="225"/>
    </row>
    <row r="24" spans="2:10" ht="16.5" customHeight="1">
      <c r="B24" s="98">
        <v>12</v>
      </c>
      <c r="C24" s="225"/>
      <c r="D24" s="225"/>
      <c r="E24" s="225"/>
      <c r="F24" s="225"/>
      <c r="G24" s="225"/>
      <c r="H24" s="225"/>
      <c r="I24" s="225"/>
      <c r="J24" s="225"/>
    </row>
    <row r="25" spans="2:10" ht="16.5" customHeight="1">
      <c r="B25" s="98">
        <v>13</v>
      </c>
      <c r="C25" s="225"/>
      <c r="D25" s="225"/>
      <c r="E25" s="225"/>
      <c r="F25" s="225"/>
      <c r="G25" s="225"/>
      <c r="H25" s="225"/>
      <c r="I25" s="225"/>
      <c r="J25" s="225"/>
    </row>
    <row r="26" spans="2:10" ht="16.5" customHeight="1">
      <c r="B26" s="98">
        <v>14</v>
      </c>
      <c r="C26" s="225"/>
      <c r="D26" s="225"/>
      <c r="E26" s="225"/>
      <c r="F26" s="225"/>
      <c r="G26" s="225"/>
      <c r="H26" s="225"/>
      <c r="I26" s="225"/>
      <c r="J26" s="225"/>
    </row>
    <row r="27" spans="2:10" ht="16.5" customHeight="1">
      <c r="B27" s="98">
        <v>15</v>
      </c>
      <c r="C27" s="225"/>
      <c r="D27" s="225"/>
      <c r="E27" s="225"/>
      <c r="F27" s="225"/>
      <c r="G27" s="225"/>
      <c r="H27" s="225"/>
      <c r="I27" s="225"/>
      <c r="J27" s="225"/>
    </row>
    <row r="28" spans="2:10" ht="16.5" customHeight="1">
      <c r="B28" s="98">
        <v>16</v>
      </c>
      <c r="C28" s="225"/>
      <c r="D28" s="225"/>
      <c r="E28" s="225"/>
      <c r="F28" s="225"/>
      <c r="G28" s="225"/>
      <c r="H28" s="225"/>
      <c r="I28" s="225"/>
      <c r="J28" s="225"/>
    </row>
    <row r="29" spans="2:10" ht="16.5" customHeight="1">
      <c r="B29" s="98">
        <v>17</v>
      </c>
      <c r="C29" s="225"/>
      <c r="D29" s="225"/>
      <c r="E29" s="225"/>
      <c r="F29" s="225"/>
      <c r="G29" s="225"/>
      <c r="H29" s="225"/>
      <c r="I29" s="225"/>
      <c r="J29" s="225"/>
    </row>
    <row r="30" spans="2:10" ht="16.5" customHeight="1">
      <c r="B30" s="98">
        <v>18</v>
      </c>
      <c r="C30" s="225"/>
      <c r="D30" s="225"/>
      <c r="E30" s="225"/>
      <c r="F30" s="225"/>
      <c r="G30" s="225"/>
      <c r="H30" s="225"/>
      <c r="I30" s="225"/>
      <c r="J30" s="225"/>
    </row>
    <row r="31" spans="2:10" ht="16.5" customHeight="1">
      <c r="B31" s="98">
        <v>19</v>
      </c>
      <c r="C31" s="225"/>
      <c r="D31" s="225"/>
      <c r="E31" s="225"/>
      <c r="F31" s="225"/>
      <c r="G31" s="225"/>
      <c r="H31" s="225"/>
      <c r="I31" s="225"/>
      <c r="J31" s="225"/>
    </row>
    <row r="32" spans="2:10" ht="16.5" customHeight="1">
      <c r="B32" s="137">
        <v>20</v>
      </c>
      <c r="C32" s="226"/>
      <c r="D32" s="226"/>
      <c r="E32" s="226"/>
      <c r="F32" s="226"/>
      <c r="G32" s="226"/>
      <c r="H32" s="226"/>
      <c r="I32" s="226"/>
      <c r="J32" s="226"/>
    </row>
    <row r="33" spans="1:10" ht="17.25" customHeight="1">
      <c r="A33" s="107"/>
      <c r="B33" s="99">
        <v>21</v>
      </c>
      <c r="C33" s="228"/>
      <c r="D33" s="228"/>
      <c r="E33" s="228"/>
      <c r="F33" s="228"/>
      <c r="G33" s="228"/>
      <c r="H33" s="228"/>
      <c r="I33" s="228"/>
      <c r="J33" s="228"/>
    </row>
    <row r="34" spans="2:10" ht="12.75" customHeight="1">
      <c r="B34" s="138">
        <v>22</v>
      </c>
      <c r="C34" s="229" t="s">
        <v>187</v>
      </c>
      <c r="D34" s="229"/>
      <c r="E34" s="229"/>
      <c r="F34" s="229"/>
      <c r="G34" s="229"/>
      <c r="H34" s="229"/>
      <c r="I34" s="229"/>
      <c r="J34" s="229"/>
    </row>
    <row r="35" spans="2:11" ht="12.75" customHeight="1">
      <c r="B35" s="130"/>
      <c r="C35" s="230"/>
      <c r="D35" s="230"/>
      <c r="E35" s="230"/>
      <c r="F35" s="230"/>
      <c r="G35" s="230"/>
      <c r="H35" s="230"/>
      <c r="I35" s="230"/>
      <c r="J35" s="230"/>
      <c r="K35" s="108" t="s">
        <v>183</v>
      </c>
    </row>
    <row r="36" spans="2:10" ht="12.75" customHeight="1">
      <c r="B36" s="130"/>
      <c r="C36" s="230"/>
      <c r="D36" s="230"/>
      <c r="E36" s="230"/>
      <c r="F36" s="230"/>
      <c r="G36" s="230"/>
      <c r="H36" s="230"/>
      <c r="I36" s="230"/>
      <c r="J36" s="230"/>
    </row>
    <row r="37" spans="2:10" ht="12.75" customHeight="1">
      <c r="B37" s="131"/>
      <c r="C37" s="227"/>
      <c r="D37" s="227"/>
      <c r="E37" s="227"/>
      <c r="F37" s="227"/>
      <c r="G37" s="227"/>
      <c r="H37" s="227"/>
      <c r="I37" s="227"/>
      <c r="J37" s="227"/>
    </row>
    <row r="38" ht="12.75">
      <c r="C38" s="113">
        <f>COUNTA(C12:J33)</f>
        <v>11</v>
      </c>
    </row>
  </sheetData>
  <mergeCells count="28">
    <mergeCell ref="C37:J37"/>
    <mergeCell ref="C33:J33"/>
    <mergeCell ref="C34:J34"/>
    <mergeCell ref="C35:J35"/>
    <mergeCell ref="C36:J36"/>
    <mergeCell ref="C30:J30"/>
    <mergeCell ref="C31:J31"/>
    <mergeCell ref="C32:J32"/>
    <mergeCell ref="C26:J26"/>
    <mergeCell ref="C27:J27"/>
    <mergeCell ref="C28:J28"/>
    <mergeCell ref="C29:J29"/>
    <mergeCell ref="C22:J22"/>
    <mergeCell ref="C23:J23"/>
    <mergeCell ref="C24:J24"/>
    <mergeCell ref="C25:J25"/>
    <mergeCell ref="C18:J18"/>
    <mergeCell ref="C19:J19"/>
    <mergeCell ref="C20:J20"/>
    <mergeCell ref="C21:J21"/>
    <mergeCell ref="C14:J14"/>
    <mergeCell ref="C15:J15"/>
    <mergeCell ref="C16:J16"/>
    <mergeCell ref="C17:J17"/>
    <mergeCell ref="B1:I1"/>
    <mergeCell ref="C11:J11"/>
    <mergeCell ref="C12:J12"/>
    <mergeCell ref="C13:J13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2:AI110"/>
  <sheetViews>
    <sheetView showGridLines="0" showRowColHeaders="0" showZeros="0" workbookViewId="0" topLeftCell="A69">
      <selection activeCell="AC49" sqref="AC49"/>
    </sheetView>
  </sheetViews>
  <sheetFormatPr defaultColWidth="11.421875" defaultRowHeight="12.75"/>
  <cols>
    <col min="1" max="1" width="4.7109375" style="0" customWidth="1"/>
    <col min="2" max="2" width="3.57421875" style="0" customWidth="1"/>
    <col min="3" max="3" width="3.7109375" style="0" hidden="1" customWidth="1"/>
    <col min="4" max="4" width="3.7109375" style="0" customWidth="1"/>
    <col min="5" max="5" width="9.7109375" style="0" customWidth="1"/>
    <col min="6" max="6" width="3.7109375" style="0" customWidth="1"/>
    <col min="7" max="7" width="9.7109375" style="0" customWidth="1"/>
    <col min="8" max="8" width="3.7109375" style="0" customWidth="1"/>
    <col min="9" max="9" width="3.7109375" style="0" hidden="1" customWidth="1"/>
    <col min="10" max="10" width="3.7109375" style="0" customWidth="1"/>
    <col min="11" max="11" width="9.7109375" style="0" customWidth="1"/>
    <col min="12" max="12" width="3.7109375" style="0" customWidth="1"/>
    <col min="13" max="13" width="9.7109375" style="0" customWidth="1"/>
    <col min="14" max="14" width="3.7109375" style="0" customWidth="1"/>
    <col min="15" max="15" width="3.7109375" style="0" hidden="1" customWidth="1"/>
    <col min="16" max="16" width="3.7109375" style="0" customWidth="1"/>
    <col min="17" max="17" width="9.7109375" style="0" customWidth="1"/>
    <col min="18" max="18" width="3.7109375" style="0" customWidth="1"/>
    <col min="19" max="19" width="9.7109375" style="0" customWidth="1"/>
    <col min="20" max="20" width="3.7109375" style="0" customWidth="1"/>
    <col min="21" max="21" width="3.7109375" style="0" hidden="1" customWidth="1"/>
    <col min="22" max="22" width="3.7109375" style="0" customWidth="1"/>
    <col min="23" max="23" width="9.7109375" style="0" customWidth="1"/>
    <col min="24" max="24" width="3.7109375" style="0" customWidth="1"/>
    <col min="25" max="25" width="9.7109375" style="0" customWidth="1"/>
    <col min="27" max="27" width="4.421875" style="0" customWidth="1"/>
    <col min="28" max="29" width="6.421875" style="0" customWidth="1"/>
    <col min="30" max="30" width="9.421875" style="0" customWidth="1"/>
    <col min="31" max="31" width="6.421875" style="0" hidden="1" customWidth="1"/>
    <col min="32" max="32" width="7.57421875" style="0" hidden="1" customWidth="1"/>
    <col min="33" max="34" width="6.421875" style="0" hidden="1" customWidth="1"/>
    <col min="35" max="37" width="6.421875" style="0" customWidth="1"/>
  </cols>
  <sheetData>
    <row r="2" ht="15.75">
      <c r="H2" s="87" t="s">
        <v>93</v>
      </c>
    </row>
    <row r="5" spans="2:26" ht="15" customHeight="1">
      <c r="B5" s="96">
        <v>1000</v>
      </c>
      <c r="C5" s="5"/>
      <c r="D5" s="212" t="s">
        <v>5</v>
      </c>
      <c r="E5" s="213"/>
      <c r="F5" s="213"/>
      <c r="G5" s="193"/>
      <c r="H5" s="96">
        <v>1010</v>
      </c>
      <c r="I5" s="5"/>
      <c r="J5" s="212" t="s">
        <v>6</v>
      </c>
      <c r="K5" s="213"/>
      <c r="L5" s="213"/>
      <c r="M5" s="193"/>
      <c r="N5" s="96">
        <v>2000</v>
      </c>
      <c r="O5" s="5"/>
      <c r="P5" s="212" t="s">
        <v>7</v>
      </c>
      <c r="Q5" s="213"/>
      <c r="R5" s="213"/>
      <c r="S5" s="193"/>
      <c r="T5" s="96"/>
      <c r="U5" s="5"/>
      <c r="V5" s="212" t="s">
        <v>163</v>
      </c>
      <c r="W5" s="213"/>
      <c r="X5" s="213"/>
      <c r="Y5" s="193"/>
      <c r="Z5" s="1"/>
    </row>
    <row r="6" spans="2:31" ht="12.75">
      <c r="B6" s="29"/>
      <c r="C6" s="5"/>
      <c r="D6" s="20" t="s">
        <v>9</v>
      </c>
      <c r="E6" s="21">
        <v>100</v>
      </c>
      <c r="F6" s="20"/>
      <c r="G6" s="21"/>
      <c r="H6" s="29"/>
      <c r="I6" s="22"/>
      <c r="J6" s="20" t="s">
        <v>11</v>
      </c>
      <c r="K6" s="21">
        <v>2000</v>
      </c>
      <c r="L6" s="20" t="s">
        <v>9</v>
      </c>
      <c r="M6" s="21">
        <v>100</v>
      </c>
      <c r="N6" s="29"/>
      <c r="O6" s="22"/>
      <c r="P6" s="20"/>
      <c r="Q6" s="21"/>
      <c r="R6" s="20" t="s">
        <v>11</v>
      </c>
      <c r="S6" s="21">
        <v>300</v>
      </c>
      <c r="T6" s="29"/>
      <c r="U6" s="22"/>
      <c r="V6" s="20" t="s">
        <v>12</v>
      </c>
      <c r="W6" s="21">
        <v>20</v>
      </c>
      <c r="X6" s="20"/>
      <c r="Y6" s="21"/>
      <c r="Z6" s="1"/>
      <c r="AE6" t="s">
        <v>4</v>
      </c>
    </row>
    <row r="7" spans="2:34" ht="12.75">
      <c r="B7" s="29"/>
      <c r="C7" s="5"/>
      <c r="D7" s="23"/>
      <c r="E7" s="24"/>
      <c r="F7" s="23" t="s">
        <v>12</v>
      </c>
      <c r="G7" s="24">
        <v>20</v>
      </c>
      <c r="H7" s="29"/>
      <c r="I7" s="22"/>
      <c r="J7" s="23"/>
      <c r="K7" s="24"/>
      <c r="L7" s="23" t="s">
        <v>10</v>
      </c>
      <c r="M7" s="24">
        <v>120</v>
      </c>
      <c r="N7" s="29"/>
      <c r="O7" s="22"/>
      <c r="P7" s="23" t="s">
        <v>10</v>
      </c>
      <c r="Q7" s="24">
        <v>120</v>
      </c>
      <c r="R7" s="23"/>
      <c r="S7" s="24"/>
      <c r="T7" s="29"/>
      <c r="U7" s="22"/>
      <c r="V7" s="23" t="s">
        <v>13</v>
      </c>
      <c r="W7" s="24">
        <v>30</v>
      </c>
      <c r="X7" s="23"/>
      <c r="Y7" s="24"/>
      <c r="Z7" s="1"/>
      <c r="AE7" s="9">
        <f>B13</f>
        <v>41</v>
      </c>
      <c r="AF7" s="10">
        <f>C13</f>
        <v>80</v>
      </c>
      <c r="AG7" s="9" t="str">
        <f>D5</f>
        <v>1000 Caisse</v>
      </c>
      <c r="AH7" s="9" t="str">
        <f aca="true" t="shared" si="0" ref="AH7:AH23">LEFT(AG7,4)</f>
        <v>1000</v>
      </c>
    </row>
    <row r="8" spans="2:34" ht="12.75">
      <c r="B8" s="29"/>
      <c r="C8" s="5"/>
      <c r="D8" s="23"/>
      <c r="E8" s="24"/>
      <c r="F8" s="23"/>
      <c r="G8" s="24"/>
      <c r="H8" s="29"/>
      <c r="I8" s="22"/>
      <c r="J8" s="23"/>
      <c r="K8" s="24"/>
      <c r="L8" s="23" t="s">
        <v>13</v>
      </c>
      <c r="M8" s="24">
        <v>30</v>
      </c>
      <c r="N8" s="29"/>
      <c r="O8" s="22"/>
      <c r="P8" s="23"/>
      <c r="Q8" s="24"/>
      <c r="R8" s="23"/>
      <c r="S8" s="24"/>
      <c r="T8" s="29"/>
      <c r="U8" s="22"/>
      <c r="V8" s="23"/>
      <c r="W8" s="24"/>
      <c r="X8" s="23"/>
      <c r="Y8" s="24"/>
      <c r="Z8" s="1"/>
      <c r="AE8" s="9">
        <f>H13</f>
        <v>43</v>
      </c>
      <c r="AF8" s="10">
        <f>I13</f>
        <v>1750</v>
      </c>
      <c r="AG8" s="9" t="str">
        <f>J5</f>
        <v>1010 Poste</v>
      </c>
      <c r="AH8" s="9" t="str">
        <f t="shared" si="0"/>
        <v>1010</v>
      </c>
    </row>
    <row r="9" spans="2:34" ht="12.75" customHeight="1">
      <c r="B9" s="29"/>
      <c r="C9" s="5"/>
      <c r="D9" s="23"/>
      <c r="E9" s="24"/>
      <c r="F9" s="23"/>
      <c r="G9" s="24"/>
      <c r="H9" s="29"/>
      <c r="I9" s="22"/>
      <c r="J9" s="23"/>
      <c r="K9" s="24"/>
      <c r="L9" s="23"/>
      <c r="M9" s="24"/>
      <c r="N9" s="29"/>
      <c r="O9" s="22"/>
      <c r="P9" s="23"/>
      <c r="Q9" s="24"/>
      <c r="R9" s="23"/>
      <c r="S9" s="24"/>
      <c r="T9" s="29"/>
      <c r="U9" s="22"/>
      <c r="V9" s="23"/>
      <c r="W9" s="24"/>
      <c r="X9" s="23"/>
      <c r="Y9" s="24"/>
      <c r="Z9" s="1"/>
      <c r="AE9" s="9">
        <f>N13</f>
        <v>42</v>
      </c>
      <c r="AF9" s="10">
        <f>O13</f>
        <v>180</v>
      </c>
      <c r="AG9" s="9" t="str">
        <f>P5</f>
        <v>2000 Fournisseurs</v>
      </c>
      <c r="AH9" s="9" t="str">
        <f t="shared" si="0"/>
        <v>2000</v>
      </c>
    </row>
    <row r="10" spans="2:34" ht="12.75" customHeight="1">
      <c r="B10" s="29"/>
      <c r="C10" s="5"/>
      <c r="D10" s="3"/>
      <c r="E10" s="4"/>
      <c r="F10" s="3"/>
      <c r="G10" s="4"/>
      <c r="H10" s="29"/>
      <c r="I10" s="5"/>
      <c r="J10" s="3"/>
      <c r="K10" s="4"/>
      <c r="L10" s="3"/>
      <c r="M10" s="4"/>
      <c r="N10" s="29"/>
      <c r="O10" s="5"/>
      <c r="P10" s="3"/>
      <c r="Q10" s="4"/>
      <c r="R10" s="3"/>
      <c r="S10" s="4"/>
      <c r="T10" s="29"/>
      <c r="U10" s="5"/>
      <c r="V10" s="3"/>
      <c r="W10" s="4"/>
      <c r="X10" s="3"/>
      <c r="Y10" s="4"/>
      <c r="Z10" s="1"/>
      <c r="AE10" s="9">
        <f>T13</f>
        <v>1</v>
      </c>
      <c r="AF10" s="10">
        <f>U13</f>
        <v>50</v>
      </c>
      <c r="AG10" s="9" t="str">
        <f>V5</f>
        <v>Blablabla</v>
      </c>
      <c r="AH10" s="9" t="str">
        <f t="shared" si="0"/>
        <v>Blab</v>
      </c>
    </row>
    <row r="11" spans="2:34" ht="12.75" customHeight="1">
      <c r="B11" s="29"/>
      <c r="C11" s="5"/>
      <c r="D11" s="3"/>
      <c r="E11" s="4"/>
      <c r="F11" s="3"/>
      <c r="G11" s="4"/>
      <c r="H11" s="29"/>
      <c r="I11" s="5"/>
      <c r="J11" s="3"/>
      <c r="K11" s="4"/>
      <c r="L11" s="3"/>
      <c r="M11" s="4"/>
      <c r="N11" s="29"/>
      <c r="O11" s="5"/>
      <c r="P11" s="3"/>
      <c r="Q11" s="4"/>
      <c r="R11" s="3"/>
      <c r="S11" s="4"/>
      <c r="T11" s="29"/>
      <c r="U11" s="5"/>
      <c r="V11" s="3"/>
      <c r="W11" s="4"/>
      <c r="X11" s="3"/>
      <c r="Y11" s="4"/>
      <c r="Z11" s="1"/>
      <c r="AE11" s="9">
        <f>B24</f>
        <v>0</v>
      </c>
      <c r="AF11" s="10">
        <f>C24</f>
        <v>0</v>
      </c>
      <c r="AG11" s="9">
        <f>D16</f>
        <v>0</v>
      </c>
      <c r="AH11" s="9" t="str">
        <f t="shared" si="0"/>
        <v>0</v>
      </c>
    </row>
    <row r="12" spans="2:34" ht="12.75" customHeight="1">
      <c r="B12" s="29"/>
      <c r="C12" s="5"/>
      <c r="D12" s="3"/>
      <c r="E12" s="4"/>
      <c r="F12" s="3"/>
      <c r="G12" s="4"/>
      <c r="H12" s="29"/>
      <c r="I12" s="5"/>
      <c r="J12" s="3"/>
      <c r="K12" s="4"/>
      <c r="L12" s="3"/>
      <c r="M12" s="4"/>
      <c r="N12" s="29"/>
      <c r="O12" s="5"/>
      <c r="P12" s="3"/>
      <c r="Q12" s="4"/>
      <c r="R12" s="3"/>
      <c r="S12" s="4"/>
      <c r="T12" s="29"/>
      <c r="U12" s="5"/>
      <c r="V12" s="3"/>
      <c r="W12" s="4"/>
      <c r="X12" s="3"/>
      <c r="Y12" s="4"/>
      <c r="Z12" s="1"/>
      <c r="AE12" s="9">
        <f>H24</f>
        <v>0</v>
      </c>
      <c r="AF12" s="10">
        <f>I24</f>
        <v>0</v>
      </c>
      <c r="AG12" s="9">
        <f>J16</f>
        <v>0</v>
      </c>
      <c r="AH12" s="9" t="str">
        <f t="shared" si="0"/>
        <v>0</v>
      </c>
    </row>
    <row r="13" spans="2:34" ht="12.75" customHeight="1">
      <c r="B13" s="124">
        <v>41</v>
      </c>
      <c r="C13" s="42">
        <f>E13+G13</f>
        <v>80</v>
      </c>
      <c r="D13" s="59">
        <f>IF(E13=0,"",B14)</f>
      </c>
      <c r="E13" s="60">
        <f>IF(E6+G6=0,0,IF(SUM(E6:E12)&gt;SUM(G6:G12),0,SUM(G6:G12)-SUM(E6:E12)))</f>
        <v>0</v>
      </c>
      <c r="F13" s="59" t="str">
        <f>IF(G13=0,"",B14)</f>
        <v>v/b.</v>
      </c>
      <c r="G13" s="60">
        <f>IF(E6+G6=0,0,IF(SUM(G6:G12)&gt;SUM(E6:E12),0,SUM(E6:E12)-SUM(G6:G12)))</f>
        <v>80</v>
      </c>
      <c r="H13" s="124">
        <v>43</v>
      </c>
      <c r="I13" s="42">
        <f>K13+M13</f>
        <v>1750</v>
      </c>
      <c r="J13" s="59">
        <f>IF(K13=0,"",H14)</f>
      </c>
      <c r="K13" s="60">
        <f>IF(K6+M6=0,0,IF(SUM(K6:K12)&gt;SUM(M6:M12),0,SUM(M6:M12)-SUM(K6:K12)))</f>
        <v>0</v>
      </c>
      <c r="L13" s="59" t="str">
        <f>IF(M13=0,"",H14)</f>
        <v>v/b.</v>
      </c>
      <c r="M13" s="60">
        <f>IF(K6+M6=0,0,IF(SUM(M6:M12)&gt;SUM(K6:K12),0,SUM(K6:K12)-SUM(M6:M12)))</f>
        <v>1750</v>
      </c>
      <c r="N13" s="124">
        <v>42</v>
      </c>
      <c r="O13" s="42">
        <f>Q13+S13</f>
        <v>180</v>
      </c>
      <c r="P13" s="59" t="str">
        <f>IF(Q13=0,"",N14)</f>
        <v>v/b.</v>
      </c>
      <c r="Q13" s="60">
        <f>IF(Q6+S6=0,0,IF(SUM(Q6:Q12)&gt;SUM(S6:S12),0,SUM(S6:S12)-SUM(Q6:Q12)))</f>
        <v>180</v>
      </c>
      <c r="R13" s="59">
        <f>IF(S13=0,"",N14)</f>
      </c>
      <c r="S13" s="60">
        <f>IF(Q6+S6=0,0,IF(SUM(S6:S12)&gt;SUM(Q6:Q12),0,SUM(Q6:Q12)-SUM(S6:S12)))</f>
        <v>0</v>
      </c>
      <c r="T13" s="124">
        <v>1</v>
      </c>
      <c r="U13" s="42">
        <f>W13+Y13</f>
        <v>50</v>
      </c>
      <c r="V13" s="59">
        <f>IF(W11=0,"",T12)</f>
      </c>
      <c r="W13" s="60">
        <f>IF(W6+Y6=0,0,IF(SUM(W6:W12)&gt;SUM(Y6:Y12),0,SUM(Y6:Y12)-SUM(W6:W12)))</f>
        <v>0</v>
      </c>
      <c r="X13" s="59" t="str">
        <f>IF(Y13=0,"",T14)</f>
        <v>v/e</v>
      </c>
      <c r="Y13" s="60">
        <f>IF(W6+Y6=0,0,IF(SUM(Y6:Y12)&gt;SUM(W6:W12),0,SUM(W6:W12)-SUM(Y6:Y12)))</f>
        <v>50</v>
      </c>
      <c r="Z13" s="1"/>
      <c r="AE13" s="9">
        <f>N24</f>
        <v>0</v>
      </c>
      <c r="AF13" s="10">
        <f>O24</f>
        <v>0</v>
      </c>
      <c r="AG13" s="9">
        <f>P16</f>
        <v>0</v>
      </c>
      <c r="AH13" s="9" t="str">
        <f t="shared" si="0"/>
        <v>0</v>
      </c>
    </row>
    <row r="14" spans="2:34" ht="12.75">
      <c r="B14" s="43" t="str">
        <f>IF(B13="","spb",IF(B13&gt;20,"v/b.","v/e"))</f>
        <v>v/b.</v>
      </c>
      <c r="C14" s="43"/>
      <c r="D14" s="61"/>
      <c r="E14" s="62">
        <f>IF(E6+G6=0,"",SUM(E6:E13))</f>
        <v>100</v>
      </c>
      <c r="F14" s="63"/>
      <c r="G14" s="62">
        <f>IF(E6+G6=0,"",SUM(G6:G13))</f>
        <v>100</v>
      </c>
      <c r="H14" s="111" t="str">
        <f>IF(H13="","spb",IF(H13&gt;20,"v/b.","v/e"))</f>
        <v>v/b.</v>
      </c>
      <c r="I14" s="43"/>
      <c r="J14" s="61"/>
      <c r="K14" s="62">
        <f>IF(K6+M6=0,"",SUM(K6:K13))</f>
        <v>2000</v>
      </c>
      <c r="L14" s="63"/>
      <c r="M14" s="62">
        <f>IF(K6+M6=0,"",SUM(M6:M13))</f>
        <v>2000</v>
      </c>
      <c r="N14" s="111" t="str">
        <f>IF(N13="","spb",IF(N13&gt;20,"v/b.","v/e"))</f>
        <v>v/b.</v>
      </c>
      <c r="O14" s="43"/>
      <c r="P14" s="61"/>
      <c r="Q14" s="62">
        <f>IF(Q6+S6=0,"",SUM(Q6:Q13))</f>
        <v>300</v>
      </c>
      <c r="R14" s="63"/>
      <c r="S14" s="62">
        <f>IF(Q6+S6=0,"",SUM(S6:S13))</f>
        <v>300</v>
      </c>
      <c r="T14" s="111" t="str">
        <f>IF(T13="","spb",IF(T13&gt;20,"v/b.","v/e"))</f>
        <v>v/e</v>
      </c>
      <c r="U14" s="43"/>
      <c r="V14" s="61"/>
      <c r="W14" s="62">
        <f>IF(W6+Y6=0,"",SUM(W6:W13))</f>
        <v>50</v>
      </c>
      <c r="X14" s="63"/>
      <c r="Y14" s="62">
        <f>IF(W6+Y6=0,"",SUM(Y6:Y13))</f>
        <v>50</v>
      </c>
      <c r="Z14" s="1"/>
      <c r="AE14" s="9">
        <f>T24</f>
        <v>0</v>
      </c>
      <c r="AF14" s="10">
        <f>U24</f>
        <v>0</v>
      </c>
      <c r="AG14" s="9">
        <f>V16</f>
        <v>0</v>
      </c>
      <c r="AH14" s="9" t="str">
        <f t="shared" si="0"/>
        <v>0</v>
      </c>
    </row>
    <row r="15" spans="31:34" ht="12.75">
      <c r="AE15" s="9">
        <f>B35</f>
        <v>0</v>
      </c>
      <c r="AF15" s="10">
        <f>C35</f>
        <v>0</v>
      </c>
      <c r="AG15" s="9">
        <f>D27</f>
        <v>0</v>
      </c>
      <c r="AH15" s="9" t="str">
        <f t="shared" si="0"/>
        <v>0</v>
      </c>
    </row>
    <row r="16" spans="29:34" ht="15" customHeight="1">
      <c r="AC16" s="30"/>
      <c r="AE16" s="9">
        <f>H35</f>
        <v>0</v>
      </c>
      <c r="AF16" s="10">
        <f>I35</f>
        <v>0</v>
      </c>
      <c r="AG16" s="9">
        <f>J27</f>
        <v>0</v>
      </c>
      <c r="AH16" s="9" t="str">
        <f t="shared" si="0"/>
        <v>0</v>
      </c>
    </row>
    <row r="17" spans="31:34" ht="12.75" customHeight="1">
      <c r="AE17" s="9">
        <f>N35</f>
        <v>0</v>
      </c>
      <c r="AF17" s="10">
        <f>O35</f>
        <v>0</v>
      </c>
      <c r="AG17" s="9">
        <f>P27</f>
        <v>0</v>
      </c>
      <c r="AH17" s="9" t="str">
        <f t="shared" si="0"/>
        <v>0</v>
      </c>
    </row>
    <row r="18" spans="31:34" ht="12.75">
      <c r="AE18" s="9">
        <f>T35</f>
        <v>0</v>
      </c>
      <c r="AF18" s="10">
        <f>U35</f>
        <v>0</v>
      </c>
      <c r="AG18" s="9">
        <f>V27</f>
        <v>0</v>
      </c>
      <c r="AH18" s="9" t="str">
        <f t="shared" si="0"/>
        <v>0</v>
      </c>
    </row>
    <row r="19" spans="31:34" ht="12.75" customHeight="1">
      <c r="AE19" s="9">
        <f>B46</f>
        <v>0</v>
      </c>
      <c r="AF19" s="10">
        <f>C46</f>
        <v>0</v>
      </c>
      <c r="AG19" s="9">
        <f>D38</f>
        <v>0</v>
      </c>
      <c r="AH19" s="9" t="str">
        <f t="shared" si="0"/>
        <v>0</v>
      </c>
    </row>
    <row r="20" spans="31:34" ht="12.75" customHeight="1">
      <c r="AE20" s="9">
        <f>H46</f>
        <v>0</v>
      </c>
      <c r="AF20" s="10">
        <f>I46</f>
        <v>0</v>
      </c>
      <c r="AG20" s="9">
        <f>J38</f>
        <v>0</v>
      </c>
      <c r="AH20" s="9" t="str">
        <f t="shared" si="0"/>
        <v>0</v>
      </c>
    </row>
    <row r="21" spans="31:34" ht="12.75" customHeight="1">
      <c r="AE21" s="9">
        <f>N46</f>
        <v>0</v>
      </c>
      <c r="AF21" s="10">
        <f>O46</f>
        <v>0</v>
      </c>
      <c r="AG21" s="9">
        <f>P38</f>
        <v>0</v>
      </c>
      <c r="AH21" s="9" t="str">
        <f t="shared" si="0"/>
        <v>0</v>
      </c>
    </row>
    <row r="22" spans="31:34" ht="12.75" customHeight="1">
      <c r="AE22" s="9">
        <f>T46</f>
        <v>0</v>
      </c>
      <c r="AF22" s="10">
        <f>U46</f>
        <v>0</v>
      </c>
      <c r="AG22" s="9">
        <f>V38</f>
        <v>0</v>
      </c>
      <c r="AH22" s="9" t="str">
        <f t="shared" si="0"/>
        <v>0</v>
      </c>
    </row>
    <row r="23" spans="31:34" ht="12.75" customHeight="1">
      <c r="AE23" s="9">
        <f>B58</f>
        <v>68</v>
      </c>
      <c r="AF23" s="10">
        <f>C58</f>
        <v>50</v>
      </c>
      <c r="AG23" s="9" t="str">
        <f>D50</f>
        <v>9000 Résultat</v>
      </c>
      <c r="AH23" s="9" t="str">
        <f t="shared" si="0"/>
        <v>9000</v>
      </c>
    </row>
    <row r="24" spans="31:34" ht="12.75" customHeight="1">
      <c r="AE24" s="8">
        <v>1</v>
      </c>
      <c r="AF24" s="8">
        <v>0</v>
      </c>
      <c r="AG24" s="8" t="s">
        <v>3</v>
      </c>
      <c r="AH24" s="8"/>
    </row>
    <row r="25" spans="31:34" ht="15.75" customHeight="1">
      <c r="AE25" s="8">
        <v>2</v>
      </c>
      <c r="AF25" s="8">
        <v>0</v>
      </c>
      <c r="AG25" s="8" t="s">
        <v>3</v>
      </c>
      <c r="AH25" s="8"/>
    </row>
    <row r="26" spans="31:34" ht="15.75" customHeight="1" hidden="1">
      <c r="AE26" s="8">
        <v>3</v>
      </c>
      <c r="AF26" s="8">
        <v>0</v>
      </c>
      <c r="AG26" s="8" t="s">
        <v>3</v>
      </c>
      <c r="AH26" s="8"/>
    </row>
    <row r="27" spans="31:34" ht="15.75" customHeight="1" hidden="1">
      <c r="AE27" s="8">
        <v>4</v>
      </c>
      <c r="AF27" s="8">
        <v>0</v>
      </c>
      <c r="AG27" s="8" t="s">
        <v>3</v>
      </c>
      <c r="AH27" s="8"/>
    </row>
    <row r="28" spans="31:34" ht="15.75" customHeight="1" hidden="1">
      <c r="AE28" s="8">
        <v>5</v>
      </c>
      <c r="AF28" s="8">
        <v>0</v>
      </c>
      <c r="AG28" s="8" t="s">
        <v>3</v>
      </c>
      <c r="AH28" s="8"/>
    </row>
    <row r="29" spans="31:34" ht="15.75" customHeight="1" hidden="1">
      <c r="AE29" s="8">
        <v>6</v>
      </c>
      <c r="AF29" s="8">
        <v>0</v>
      </c>
      <c r="AG29" s="8" t="s">
        <v>3</v>
      </c>
      <c r="AH29" s="8"/>
    </row>
    <row r="30" spans="31:34" ht="15.75" customHeight="1" hidden="1">
      <c r="AE30" s="8">
        <v>7</v>
      </c>
      <c r="AF30" s="8">
        <v>0</v>
      </c>
      <c r="AG30" s="8" t="s">
        <v>3</v>
      </c>
      <c r="AH30" s="8"/>
    </row>
    <row r="31" spans="31:34" ht="15.75" customHeight="1" hidden="1">
      <c r="AE31" s="8">
        <v>8</v>
      </c>
      <c r="AF31" s="8">
        <v>0</v>
      </c>
      <c r="AG31" s="8" t="s">
        <v>3</v>
      </c>
      <c r="AH31" s="8"/>
    </row>
    <row r="32" spans="31:34" ht="15.75" customHeight="1" hidden="1">
      <c r="AE32" s="8">
        <v>9</v>
      </c>
      <c r="AF32" s="8">
        <v>0</v>
      </c>
      <c r="AG32" s="8" t="s">
        <v>3</v>
      </c>
      <c r="AH32" s="8"/>
    </row>
    <row r="33" spans="31:34" ht="15.75" customHeight="1" hidden="1">
      <c r="AE33" s="8">
        <v>10</v>
      </c>
      <c r="AF33" s="8">
        <v>0</v>
      </c>
      <c r="AG33" s="8" t="s">
        <v>3</v>
      </c>
      <c r="AH33" s="8"/>
    </row>
    <row r="34" spans="31:34" ht="15.75" customHeight="1" hidden="1">
      <c r="AE34" s="8">
        <v>11</v>
      </c>
      <c r="AF34" s="8">
        <v>0</v>
      </c>
      <c r="AG34" s="8" t="s">
        <v>3</v>
      </c>
      <c r="AH34" s="8"/>
    </row>
    <row r="35" spans="31:34" ht="15.75" customHeight="1" hidden="1">
      <c r="AE35" s="8">
        <v>12</v>
      </c>
      <c r="AF35" s="8">
        <v>0</v>
      </c>
      <c r="AG35" s="8" t="s">
        <v>3</v>
      </c>
      <c r="AH35" s="8"/>
    </row>
    <row r="36" spans="31:34" ht="15.75" customHeight="1" hidden="1">
      <c r="AE36" s="8">
        <v>13</v>
      </c>
      <c r="AF36" s="8">
        <v>0</v>
      </c>
      <c r="AG36" s="8" t="s">
        <v>3</v>
      </c>
      <c r="AH36" s="8"/>
    </row>
    <row r="37" spans="31:34" ht="15.75" customHeight="1" hidden="1">
      <c r="AE37" s="8">
        <v>14</v>
      </c>
      <c r="AF37" s="8">
        <v>0</v>
      </c>
      <c r="AG37" s="8" t="s">
        <v>3</v>
      </c>
      <c r="AH37" s="8"/>
    </row>
    <row r="38" spans="31:34" ht="15.75" customHeight="1" hidden="1">
      <c r="AE38" s="8">
        <v>15</v>
      </c>
      <c r="AF38" s="8">
        <v>0</v>
      </c>
      <c r="AG38" s="8" t="s">
        <v>3</v>
      </c>
      <c r="AH38" s="8"/>
    </row>
    <row r="39" spans="31:34" ht="15.75" customHeight="1" hidden="1">
      <c r="AE39" s="8">
        <v>16</v>
      </c>
      <c r="AF39" s="8">
        <v>0</v>
      </c>
      <c r="AG39" s="8" t="s">
        <v>3</v>
      </c>
      <c r="AH39" s="8"/>
    </row>
    <row r="40" spans="31:34" ht="15.75" customHeight="1" hidden="1">
      <c r="AE40" s="8">
        <v>17</v>
      </c>
      <c r="AF40" s="8">
        <v>0</v>
      </c>
      <c r="AG40" s="8" t="s">
        <v>3</v>
      </c>
      <c r="AH40" s="8"/>
    </row>
    <row r="41" spans="31:34" ht="15.75" customHeight="1" hidden="1">
      <c r="AE41" s="8">
        <v>18</v>
      </c>
      <c r="AF41" s="8">
        <v>0</v>
      </c>
      <c r="AG41" s="8" t="s">
        <v>3</v>
      </c>
      <c r="AH41" s="8"/>
    </row>
    <row r="42" spans="31:34" ht="15.75" customHeight="1" hidden="1">
      <c r="AE42" s="8">
        <v>19</v>
      </c>
      <c r="AF42" s="8">
        <v>0</v>
      </c>
      <c r="AG42" s="8" t="s">
        <v>3</v>
      </c>
      <c r="AH42" s="8"/>
    </row>
    <row r="43" spans="31:34" ht="15.75" customHeight="1" hidden="1">
      <c r="AE43" s="8">
        <v>20</v>
      </c>
      <c r="AF43" s="8">
        <v>0</v>
      </c>
      <c r="AG43" s="8" t="s">
        <v>3</v>
      </c>
      <c r="AH43" s="8"/>
    </row>
    <row r="44" spans="31:34" ht="15.75" customHeight="1" hidden="1">
      <c r="AE44" s="8">
        <v>41</v>
      </c>
      <c r="AF44" s="8">
        <v>0</v>
      </c>
      <c r="AG44" s="8" t="s">
        <v>3</v>
      </c>
      <c r="AH44" s="8"/>
    </row>
    <row r="45" spans="31:34" ht="15.75" customHeight="1" hidden="1">
      <c r="AE45" s="8">
        <v>42</v>
      </c>
      <c r="AF45" s="8">
        <v>0</v>
      </c>
      <c r="AG45" s="8" t="s">
        <v>3</v>
      </c>
      <c r="AH45" s="8"/>
    </row>
    <row r="46" spans="31:34" ht="15.75" customHeight="1" hidden="1">
      <c r="AE46" s="8">
        <v>43</v>
      </c>
      <c r="AF46" s="8">
        <v>0</v>
      </c>
      <c r="AG46" s="8" t="s">
        <v>3</v>
      </c>
      <c r="AH46" s="8"/>
    </row>
    <row r="47" spans="31:34" ht="15.75" customHeight="1" hidden="1">
      <c r="AE47" s="8">
        <v>44</v>
      </c>
      <c r="AF47" s="8">
        <v>0</v>
      </c>
      <c r="AG47" s="8" t="s">
        <v>3</v>
      </c>
      <c r="AH47" s="8"/>
    </row>
    <row r="48" spans="31:34" ht="12.75">
      <c r="AE48" s="8">
        <v>45</v>
      </c>
      <c r="AF48" s="8">
        <v>0</v>
      </c>
      <c r="AG48" s="8" t="s">
        <v>3</v>
      </c>
      <c r="AH48" s="8"/>
    </row>
    <row r="49" spans="2:34" ht="15" customHeight="1">
      <c r="B49" s="34"/>
      <c r="C49" s="34"/>
      <c r="D49" s="34"/>
      <c r="E49" s="34"/>
      <c r="F49" s="34"/>
      <c r="G49" s="34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E49" s="8">
        <v>46</v>
      </c>
      <c r="AF49" s="8">
        <v>0</v>
      </c>
      <c r="AG49" s="8" t="s">
        <v>3</v>
      </c>
      <c r="AH49" s="8"/>
    </row>
    <row r="50" spans="1:34" ht="15.75">
      <c r="A50" s="11"/>
      <c r="B50" s="32"/>
      <c r="C50" s="32"/>
      <c r="D50" s="247" t="s">
        <v>8</v>
      </c>
      <c r="E50" s="248"/>
      <c r="F50" s="248"/>
      <c r="G50" s="249"/>
      <c r="H50" s="33"/>
      <c r="I50" s="33"/>
      <c r="J50" s="33"/>
      <c r="K50" s="33"/>
      <c r="L50" s="33"/>
      <c r="M50" s="33"/>
      <c r="N50" s="233" t="s">
        <v>2</v>
      </c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5"/>
      <c r="Z50" s="33"/>
      <c r="AE50" s="8">
        <v>47</v>
      </c>
      <c r="AF50" s="8">
        <v>0</v>
      </c>
      <c r="AG50" s="8" t="s">
        <v>3</v>
      </c>
      <c r="AH50" s="8"/>
    </row>
    <row r="51" spans="1:34" ht="12.75">
      <c r="A51" s="44"/>
      <c r="B51" s="45">
        <v>1</v>
      </c>
      <c r="C51" s="46"/>
      <c r="D51" s="47" t="str">
        <f aca="true" t="shared" si="1" ref="D51:D57">IF(E51=0,"",VLOOKUP(B51,table,4,FALSE))</f>
        <v>Blab</v>
      </c>
      <c r="E51" s="48">
        <f aca="true" t="shared" si="2" ref="E51:E57">VLOOKUP(B51,table,2,FALSE)</f>
        <v>50</v>
      </c>
      <c r="F51" s="47">
        <f aca="true" t="shared" si="3" ref="F51:F57">IF(G51=0,"",VLOOKUP(H51,table,4,FALSE))</f>
      </c>
      <c r="G51" s="48">
        <f aca="true" t="shared" si="4" ref="G51:G56">VLOOKUP(H51,table,2,FALSE)</f>
        <v>0</v>
      </c>
      <c r="H51" s="49">
        <v>2</v>
      </c>
      <c r="I51" s="50"/>
      <c r="J51" s="33"/>
      <c r="K51" s="33"/>
      <c r="L51" s="33"/>
      <c r="M51" s="33"/>
      <c r="N51" s="236" t="s">
        <v>0</v>
      </c>
      <c r="O51" s="237"/>
      <c r="P51" s="237"/>
      <c r="Q51" s="237"/>
      <c r="R51" s="237"/>
      <c r="S51" s="238"/>
      <c r="T51" s="236" t="s">
        <v>1</v>
      </c>
      <c r="U51" s="237"/>
      <c r="V51" s="237"/>
      <c r="W51" s="237"/>
      <c r="X51" s="237"/>
      <c r="Y51" s="238"/>
      <c r="Z51" s="33"/>
      <c r="AE51" s="8">
        <v>48</v>
      </c>
      <c r="AF51" s="8">
        <v>0</v>
      </c>
      <c r="AG51" s="8" t="s">
        <v>3</v>
      </c>
      <c r="AH51" s="8"/>
    </row>
    <row r="52" spans="1:34" ht="12.75">
      <c r="A52" s="44"/>
      <c r="B52" s="45">
        <v>3</v>
      </c>
      <c r="C52" s="46"/>
      <c r="D52" s="47">
        <f t="shared" si="1"/>
      </c>
      <c r="E52" s="48">
        <f t="shared" si="2"/>
        <v>0</v>
      </c>
      <c r="F52" s="47">
        <f t="shared" si="3"/>
      </c>
      <c r="G52" s="48">
        <f t="shared" si="4"/>
        <v>0</v>
      </c>
      <c r="H52" s="49">
        <v>4</v>
      </c>
      <c r="I52" s="50"/>
      <c r="J52" s="33"/>
      <c r="K52" s="33"/>
      <c r="L52" s="33"/>
      <c r="M52" s="45">
        <v>41</v>
      </c>
      <c r="N52" s="239" t="str">
        <f>IF(S52=0,"",VLOOKUP(M52,table,3,FALSE))</f>
        <v>1000 Caisse</v>
      </c>
      <c r="O52" s="240"/>
      <c r="P52" s="240"/>
      <c r="Q52" s="240"/>
      <c r="R52" s="64"/>
      <c r="S52" s="65">
        <f aca="true" t="shared" si="5" ref="S52:S57">VLOOKUP(M52,table,2,FALSE)</f>
        <v>80</v>
      </c>
      <c r="T52" s="243" t="str">
        <f>IF(Y52=0,"",VLOOKUP(Z52,table,3,FALSE))</f>
        <v>2000 Fournisseurs</v>
      </c>
      <c r="U52" s="244"/>
      <c r="V52" s="244"/>
      <c r="W52" s="244"/>
      <c r="X52" s="66"/>
      <c r="Y52" s="67">
        <f>VLOOKUP(Z52,table,2,FALSE)</f>
        <v>180</v>
      </c>
      <c r="Z52" s="49">
        <v>42</v>
      </c>
      <c r="AE52" s="8">
        <v>49</v>
      </c>
      <c r="AF52" s="8">
        <v>0</v>
      </c>
      <c r="AG52" s="8" t="s">
        <v>3</v>
      </c>
      <c r="AH52" s="8"/>
    </row>
    <row r="53" spans="1:34" ht="12.75">
      <c r="A53" s="44"/>
      <c r="B53" s="45">
        <v>5</v>
      </c>
      <c r="C53" s="46"/>
      <c r="D53" s="47">
        <f t="shared" si="1"/>
      </c>
      <c r="E53" s="48">
        <f t="shared" si="2"/>
        <v>0</v>
      </c>
      <c r="F53" s="47">
        <f t="shared" si="3"/>
      </c>
      <c r="G53" s="48">
        <f t="shared" si="4"/>
        <v>0</v>
      </c>
      <c r="H53" s="49">
        <v>6</v>
      </c>
      <c r="I53" s="50"/>
      <c r="J53" s="33"/>
      <c r="K53" s="33"/>
      <c r="L53" s="33"/>
      <c r="M53" s="45">
        <v>43</v>
      </c>
      <c r="N53" s="241" t="str">
        <f>IF(S53=0,"",VLOOKUP(M53,table,3,FALSE))</f>
        <v>1010 Poste</v>
      </c>
      <c r="O53" s="242"/>
      <c r="P53" s="242"/>
      <c r="Q53" s="242"/>
      <c r="R53" s="64"/>
      <c r="S53" s="65">
        <f t="shared" si="5"/>
        <v>1750</v>
      </c>
      <c r="T53" s="243">
        <f>IF(Y53=0,"",VLOOKUP(Z53,table,3,FALSE))</f>
      </c>
      <c r="U53" s="244"/>
      <c r="V53" s="244"/>
      <c r="W53" s="244"/>
      <c r="X53" s="68"/>
      <c r="Y53" s="67">
        <f>VLOOKUP(Z53,table,2,FALSE)</f>
        <v>0</v>
      </c>
      <c r="Z53" s="49">
        <v>44</v>
      </c>
      <c r="AE53" s="8">
        <v>50</v>
      </c>
      <c r="AF53" s="8">
        <v>0</v>
      </c>
      <c r="AG53" s="8" t="s">
        <v>3</v>
      </c>
      <c r="AH53" s="8"/>
    </row>
    <row r="54" spans="1:34" ht="12.75">
      <c r="A54" s="44"/>
      <c r="B54" s="45">
        <v>7</v>
      </c>
      <c r="C54" s="46"/>
      <c r="D54" s="47">
        <f t="shared" si="1"/>
      </c>
      <c r="E54" s="48">
        <f t="shared" si="2"/>
        <v>0</v>
      </c>
      <c r="F54" s="47">
        <f t="shared" si="3"/>
      </c>
      <c r="G54" s="48">
        <f t="shared" si="4"/>
        <v>0</v>
      </c>
      <c r="H54" s="49">
        <v>8</v>
      </c>
      <c r="I54" s="50"/>
      <c r="J54" s="34"/>
      <c r="K54" s="33"/>
      <c r="L54" s="33"/>
      <c r="M54" s="45">
        <v>45</v>
      </c>
      <c r="N54" s="241">
        <f aca="true" t="shared" si="6" ref="N54:N60">IF(S54=0,"",VLOOKUP(M54,table,3,FALSE))</f>
      </c>
      <c r="O54" s="242"/>
      <c r="P54" s="242"/>
      <c r="Q54" s="242"/>
      <c r="R54" s="64"/>
      <c r="S54" s="65">
        <f t="shared" si="5"/>
        <v>0</v>
      </c>
      <c r="T54" s="243">
        <f aca="true" t="shared" si="7" ref="T54:T59">IF(Y54=0,"",VLOOKUP(Z54,table,3,FALSE))</f>
      </c>
      <c r="U54" s="244"/>
      <c r="V54" s="244"/>
      <c r="W54" s="244"/>
      <c r="X54" s="68"/>
      <c r="Y54" s="67">
        <f aca="true" t="shared" si="8" ref="Y54:Y59">VLOOKUP(Z54,table,2,FALSE)</f>
        <v>0</v>
      </c>
      <c r="Z54" s="49">
        <v>46</v>
      </c>
      <c r="AE54" s="8">
        <v>51</v>
      </c>
      <c r="AF54" s="8">
        <v>0</v>
      </c>
      <c r="AG54" s="8" t="s">
        <v>3</v>
      </c>
      <c r="AH54" s="8"/>
    </row>
    <row r="55" spans="1:34" ht="12.75">
      <c r="A55" s="44"/>
      <c r="B55" s="45">
        <v>9</v>
      </c>
      <c r="C55" s="46"/>
      <c r="D55" s="47">
        <f t="shared" si="1"/>
      </c>
      <c r="E55" s="48">
        <f t="shared" si="2"/>
        <v>0</v>
      </c>
      <c r="F55" s="47">
        <f t="shared" si="3"/>
      </c>
      <c r="G55" s="48">
        <f t="shared" si="4"/>
        <v>0</v>
      </c>
      <c r="H55" s="49">
        <v>10</v>
      </c>
      <c r="I55" s="50"/>
      <c r="J55" s="33"/>
      <c r="K55" s="33"/>
      <c r="L55" s="33"/>
      <c r="M55" s="45">
        <v>47</v>
      </c>
      <c r="N55" s="241">
        <f t="shared" si="6"/>
      </c>
      <c r="O55" s="242"/>
      <c r="P55" s="242"/>
      <c r="Q55" s="242"/>
      <c r="R55" s="64"/>
      <c r="S55" s="65">
        <f t="shared" si="5"/>
        <v>0</v>
      </c>
      <c r="T55" s="243">
        <f t="shared" si="7"/>
      </c>
      <c r="U55" s="244"/>
      <c r="V55" s="244"/>
      <c r="W55" s="244"/>
      <c r="X55" s="68"/>
      <c r="Y55" s="67">
        <f t="shared" si="8"/>
        <v>0</v>
      </c>
      <c r="Z55" s="49">
        <v>48</v>
      </c>
      <c r="AE55" s="8">
        <v>52</v>
      </c>
      <c r="AF55" s="8">
        <v>0</v>
      </c>
      <c r="AG55" s="8" t="s">
        <v>3</v>
      </c>
      <c r="AH55" s="8"/>
    </row>
    <row r="56" spans="1:34" ht="12.75">
      <c r="A56" s="44"/>
      <c r="B56" s="45">
        <v>11</v>
      </c>
      <c r="C56" s="46"/>
      <c r="D56" s="47">
        <f t="shared" si="1"/>
      </c>
      <c r="E56" s="48">
        <f t="shared" si="2"/>
        <v>0</v>
      </c>
      <c r="F56" s="47">
        <f t="shared" si="3"/>
      </c>
      <c r="G56" s="48">
        <f t="shared" si="4"/>
        <v>0</v>
      </c>
      <c r="H56" s="49">
        <v>12</v>
      </c>
      <c r="I56" s="50"/>
      <c r="J56" s="33"/>
      <c r="K56" s="33"/>
      <c r="L56" s="33"/>
      <c r="M56" s="45">
        <v>49</v>
      </c>
      <c r="N56" s="241">
        <f t="shared" si="6"/>
      </c>
      <c r="O56" s="242"/>
      <c r="P56" s="242"/>
      <c r="Q56" s="242"/>
      <c r="R56" s="64"/>
      <c r="S56" s="65">
        <f t="shared" si="5"/>
        <v>0</v>
      </c>
      <c r="T56" s="243">
        <f t="shared" si="7"/>
      </c>
      <c r="U56" s="244"/>
      <c r="V56" s="244"/>
      <c r="W56" s="244"/>
      <c r="X56" s="68"/>
      <c r="Y56" s="67">
        <f t="shared" si="8"/>
        <v>0</v>
      </c>
      <c r="Z56" s="49">
        <v>50</v>
      </c>
      <c r="AE56" s="8">
        <v>53</v>
      </c>
      <c r="AF56" s="8">
        <v>0</v>
      </c>
      <c r="AG56" s="8" t="s">
        <v>3</v>
      </c>
      <c r="AH56" s="8"/>
    </row>
    <row r="57" spans="1:34" ht="12.75">
      <c r="A57" s="44"/>
      <c r="B57" s="45">
        <v>13</v>
      </c>
      <c r="C57" s="46"/>
      <c r="D57" s="47">
        <f t="shared" si="1"/>
      </c>
      <c r="E57" s="48">
        <f t="shared" si="2"/>
        <v>0</v>
      </c>
      <c r="F57" s="47">
        <f t="shared" si="3"/>
      </c>
      <c r="G57" s="48"/>
      <c r="H57" s="49">
        <v>14</v>
      </c>
      <c r="I57" s="50"/>
      <c r="J57" s="33"/>
      <c r="K57" s="33"/>
      <c r="L57" s="33"/>
      <c r="M57" s="45">
        <v>51</v>
      </c>
      <c r="N57" s="241">
        <f t="shared" si="6"/>
      </c>
      <c r="O57" s="242"/>
      <c r="P57" s="242"/>
      <c r="Q57" s="242"/>
      <c r="R57" s="64"/>
      <c r="S57" s="65">
        <f t="shared" si="5"/>
        <v>0</v>
      </c>
      <c r="T57" s="243">
        <f t="shared" si="7"/>
      </c>
      <c r="U57" s="244"/>
      <c r="V57" s="244"/>
      <c r="W57" s="244"/>
      <c r="X57" s="68"/>
      <c r="Y57" s="67">
        <f t="shared" si="8"/>
        <v>0</v>
      </c>
      <c r="Z57" s="49">
        <v>52</v>
      </c>
      <c r="AE57" s="8">
        <v>54</v>
      </c>
      <c r="AF57" s="8">
        <v>0</v>
      </c>
      <c r="AG57" s="8" t="s">
        <v>3</v>
      </c>
      <c r="AH57" s="8"/>
    </row>
    <row r="58" spans="1:34" ht="12.75">
      <c r="A58" s="44"/>
      <c r="B58" s="51">
        <v>68</v>
      </c>
      <c r="C58" s="52">
        <f>E58+G58</f>
        <v>50</v>
      </c>
      <c r="D58" s="53">
        <f>IF(E58=0,"","spb")</f>
      </c>
      <c r="E58" s="54">
        <f>IF(E51+G51=0,0,IF(SUM(E51:E57)&gt;SUM(G51:G57),0,SUM(G51:G57)-SUM(E51:E57)))</f>
        <v>0</v>
      </c>
      <c r="F58" s="53" t="str">
        <f>IF(G58=0,"","spb")</f>
        <v>spb</v>
      </c>
      <c r="G58" s="54">
        <f>IF(E51+G51=0,0,IF(SUM(G51:G57)&gt;SUM(E51:E57),0,SUM(E51:E57)-SUM(G51:G57)))</f>
        <v>50</v>
      </c>
      <c r="H58" s="45"/>
      <c r="I58" s="33"/>
      <c r="J58" s="33"/>
      <c r="K58" s="33"/>
      <c r="L58" s="33"/>
      <c r="M58" s="45">
        <v>53</v>
      </c>
      <c r="N58" s="241">
        <f t="shared" si="6"/>
      </c>
      <c r="O58" s="242"/>
      <c r="P58" s="242"/>
      <c r="Q58" s="242"/>
      <c r="R58" s="69"/>
      <c r="S58" s="65">
        <f>VLOOKUP(M58,table,2,FALSE)</f>
        <v>0</v>
      </c>
      <c r="T58" s="243">
        <f t="shared" si="7"/>
      </c>
      <c r="U58" s="244"/>
      <c r="V58" s="244"/>
      <c r="W58" s="244"/>
      <c r="X58" s="68"/>
      <c r="Y58" s="67">
        <f t="shared" si="8"/>
        <v>0</v>
      </c>
      <c r="Z58" s="49">
        <v>54</v>
      </c>
      <c r="AE58" s="8">
        <v>55</v>
      </c>
      <c r="AF58" s="8">
        <v>0</v>
      </c>
      <c r="AG58" s="8" t="s">
        <v>3</v>
      </c>
      <c r="AH58" s="8"/>
    </row>
    <row r="59" spans="1:34" ht="12.75">
      <c r="A59" s="11"/>
      <c r="B59" s="55"/>
      <c r="C59" s="55"/>
      <c r="D59" s="56"/>
      <c r="E59" s="57">
        <f>IF(E51+G51=0,"",SUM(E51:E58))</f>
        <v>50</v>
      </c>
      <c r="F59" s="58"/>
      <c r="G59" s="57">
        <f>IF(E51+G51=0,"",SUM(G51:G58))</f>
        <v>50</v>
      </c>
      <c r="H59" s="33"/>
      <c r="I59" s="33"/>
      <c r="J59" s="33"/>
      <c r="K59" s="33"/>
      <c r="L59" s="33"/>
      <c r="M59" s="45">
        <v>55</v>
      </c>
      <c r="N59" s="241">
        <f t="shared" si="6"/>
      </c>
      <c r="O59" s="242"/>
      <c r="P59" s="242"/>
      <c r="Q59" s="242"/>
      <c r="R59" s="64"/>
      <c r="S59" s="65">
        <f>VLOOKUP(M59,table,2,FALSE)</f>
        <v>0</v>
      </c>
      <c r="T59" s="243">
        <f t="shared" si="7"/>
      </c>
      <c r="U59" s="244"/>
      <c r="V59" s="244"/>
      <c r="W59" s="244"/>
      <c r="X59" s="68"/>
      <c r="Y59" s="67">
        <f t="shared" si="8"/>
        <v>0</v>
      </c>
      <c r="Z59" s="49">
        <v>56</v>
      </c>
      <c r="AE59" s="8">
        <v>56</v>
      </c>
      <c r="AF59" s="8">
        <v>0</v>
      </c>
      <c r="AG59" s="8" t="s">
        <v>3</v>
      </c>
      <c r="AH59" s="8"/>
    </row>
    <row r="60" spans="1:34" ht="12.75">
      <c r="A60" s="11"/>
      <c r="B60" s="32"/>
      <c r="C60" s="32"/>
      <c r="D60" s="33"/>
      <c r="E60" s="33"/>
      <c r="F60" s="33"/>
      <c r="G60" s="33"/>
      <c r="H60" s="33"/>
      <c r="I60" s="33"/>
      <c r="J60" s="33"/>
      <c r="K60" s="33"/>
      <c r="L60" s="33"/>
      <c r="M60" s="45">
        <v>57</v>
      </c>
      <c r="N60" s="241">
        <f t="shared" si="6"/>
      </c>
      <c r="O60" s="242"/>
      <c r="P60" s="242"/>
      <c r="Q60" s="242"/>
      <c r="R60" s="64"/>
      <c r="S60" s="65">
        <f>VLOOKUP(M60,table,2,FALSE)</f>
        <v>0</v>
      </c>
      <c r="T60" s="243" t="str">
        <f>IF(Y60=0,"",VLOOKUP(Z60,table,3,FALSE))</f>
        <v>9000 Résultat</v>
      </c>
      <c r="U60" s="244"/>
      <c r="V60" s="244"/>
      <c r="W60" s="244"/>
      <c r="X60" s="70"/>
      <c r="Y60" s="67">
        <f>VLOOKUP(Z60,table,2,FALSE)</f>
        <v>50</v>
      </c>
      <c r="Z60" s="49">
        <v>68</v>
      </c>
      <c r="AE60" s="8">
        <v>57</v>
      </c>
      <c r="AF60" s="8">
        <v>0</v>
      </c>
      <c r="AG60" s="8" t="s">
        <v>3</v>
      </c>
      <c r="AH60" s="8"/>
    </row>
    <row r="61" spans="12:34" ht="12.75">
      <c r="L61" s="33"/>
      <c r="M61" s="45">
        <v>67</v>
      </c>
      <c r="N61" s="231"/>
      <c r="O61" s="232"/>
      <c r="P61" s="232"/>
      <c r="Q61" s="232"/>
      <c r="R61" s="71">
        <f>IF(S61=0,"","spb")</f>
      </c>
      <c r="S61" s="54">
        <f>IF(S52+V52=0,0,IF(SUM(S52:S60)&gt;SUM(V52:V60),0,SUM(V52:V60)-SUM(S52:S60)))</f>
        <v>0</v>
      </c>
      <c r="T61" s="231"/>
      <c r="U61" s="232"/>
      <c r="V61" s="232"/>
      <c r="W61" s="232"/>
      <c r="X61" s="71">
        <f>IF(Y61=0,"","spb")</f>
      </c>
      <c r="Y61" s="54">
        <f>IF(W52+Y52=0,0,IF(SUM(Y52:Y60)&gt;SUM(W52:W60),0,SUM(W52:W60)-SUM(Y52:Y60)))</f>
        <v>0</v>
      </c>
      <c r="Z61" s="72"/>
      <c r="AE61" s="8">
        <v>38</v>
      </c>
      <c r="AF61" s="8">
        <v>0</v>
      </c>
      <c r="AG61" s="8" t="s">
        <v>3</v>
      </c>
      <c r="AH61" s="8"/>
    </row>
    <row r="62" spans="12:33" ht="12.75">
      <c r="L62" s="33"/>
      <c r="M62" s="33"/>
      <c r="N62" s="245"/>
      <c r="O62" s="246"/>
      <c r="P62" s="246"/>
      <c r="Q62" s="246"/>
      <c r="R62" s="56"/>
      <c r="S62" s="57">
        <f>IF(S52+V52=0,"",SUM(S52:S61))</f>
        <v>1830</v>
      </c>
      <c r="T62" s="245"/>
      <c r="U62" s="246"/>
      <c r="V62" s="246"/>
      <c r="W62" s="246"/>
      <c r="X62" s="58"/>
      <c r="Y62" s="57">
        <f>IF(W52+Y52=0,"",SUM(Y52:Y61))</f>
        <v>230</v>
      </c>
      <c r="Z62" s="33"/>
      <c r="AG62" t="s">
        <v>3</v>
      </c>
    </row>
    <row r="63" spans="12:33" ht="12.75"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G63" t="s">
        <v>3</v>
      </c>
    </row>
    <row r="64" spans="12:33" ht="12.75"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G64" t="s">
        <v>3</v>
      </c>
    </row>
    <row r="65" spans="12:33" ht="12.75"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G65" t="s">
        <v>3</v>
      </c>
    </row>
    <row r="66" spans="12:33" ht="12.75"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G66" t="s">
        <v>3</v>
      </c>
    </row>
    <row r="67" spans="12:33" ht="12.75">
      <c r="L67" s="1"/>
      <c r="M67" s="1"/>
      <c r="N67" s="2" t="s">
        <v>104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G67" t="s">
        <v>3</v>
      </c>
    </row>
    <row r="68" spans="12:26" ht="12.75">
      <c r="L68" s="1"/>
      <c r="M68" s="1"/>
      <c r="O68" s="2"/>
      <c r="P68" s="2" t="s">
        <v>105</v>
      </c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8:26" ht="12.75">
      <c r="H69">
        <v>8</v>
      </c>
      <c r="L69" s="1"/>
      <c r="M69" s="1"/>
      <c r="O69" s="2"/>
      <c r="P69" s="2" t="s">
        <v>106</v>
      </c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2:26" ht="12.75">
      <c r="L70" s="1"/>
      <c r="M70" s="1"/>
      <c r="N70" s="2"/>
      <c r="O70" s="2"/>
      <c r="P70" s="2" t="s">
        <v>107</v>
      </c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2:26" ht="12.75">
      <c r="L71" s="1"/>
      <c r="M71" s="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2:35" ht="12.75"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B72" s="95" t="s">
        <v>144</v>
      </c>
      <c r="AC72" s="95"/>
      <c r="AD72" s="95"/>
      <c r="AE72" s="95"/>
      <c r="AF72" s="95"/>
      <c r="AG72" s="95"/>
      <c r="AH72" s="95"/>
      <c r="AI72" s="95"/>
    </row>
    <row r="73" spans="8:26" ht="12.75"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82" spans="6:35" ht="12.75">
      <c r="F82" s="123"/>
      <c r="G82" s="123"/>
      <c r="H82" s="123"/>
      <c r="I82" s="123"/>
      <c r="J82" s="123"/>
      <c r="K82" s="123" t="s">
        <v>165</v>
      </c>
      <c r="L82" s="123"/>
      <c r="M82" s="123"/>
      <c r="N82" s="123"/>
      <c r="O82" s="123"/>
      <c r="P82" s="123"/>
      <c r="Q82" s="123"/>
      <c r="Y82" s="123" t="s">
        <v>167</v>
      </c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</row>
    <row r="83" spans="6:35" ht="12.75">
      <c r="F83" s="123"/>
      <c r="G83" s="123"/>
      <c r="H83" s="123"/>
      <c r="I83" s="123"/>
      <c r="J83" s="123"/>
      <c r="K83" s="123" t="s">
        <v>166</v>
      </c>
      <c r="L83" s="123"/>
      <c r="M83" s="123"/>
      <c r="N83" s="123"/>
      <c r="O83" s="123"/>
      <c r="P83" s="123"/>
      <c r="Q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</row>
    <row r="84" spans="6:35" ht="12.75"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</row>
    <row r="85" spans="6:35" ht="12.75"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</row>
    <row r="86" spans="6:35" ht="12.75"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Y86" s="123" t="s">
        <v>168</v>
      </c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</row>
    <row r="87" spans="6:35" ht="12.75">
      <c r="F87" s="123"/>
      <c r="G87" s="123"/>
      <c r="H87" s="123"/>
      <c r="I87" s="123"/>
      <c r="J87" s="123"/>
      <c r="K87" s="123" t="s">
        <v>169</v>
      </c>
      <c r="L87" s="123"/>
      <c r="M87" s="123"/>
      <c r="N87" s="123"/>
      <c r="O87" s="123"/>
      <c r="P87" s="123"/>
      <c r="Q87" s="123"/>
      <c r="Y87" s="123" t="s">
        <v>14</v>
      </c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</row>
    <row r="88" spans="6:35" ht="12.75"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</row>
    <row r="89" spans="6:35" ht="12.75"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</row>
    <row r="90" spans="6:35" ht="12.75">
      <c r="F90" s="123"/>
      <c r="G90" s="123"/>
      <c r="H90" s="123"/>
      <c r="I90" s="123"/>
      <c r="J90" s="123"/>
      <c r="K90" s="123" t="s">
        <v>153</v>
      </c>
      <c r="L90" s="123"/>
      <c r="M90" s="123"/>
      <c r="N90" s="123"/>
      <c r="O90" s="123"/>
      <c r="P90" s="123"/>
      <c r="Q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</row>
    <row r="91" spans="6:35" ht="12.75">
      <c r="F91" s="123"/>
      <c r="G91" s="123"/>
      <c r="H91" s="123"/>
      <c r="I91" s="123"/>
      <c r="J91" s="123"/>
      <c r="K91" s="123" t="s">
        <v>154</v>
      </c>
      <c r="L91" s="123"/>
      <c r="M91" s="123"/>
      <c r="N91" s="123"/>
      <c r="O91" s="123"/>
      <c r="P91" s="123"/>
      <c r="Q91" s="123"/>
      <c r="Y91" s="123" t="s">
        <v>170</v>
      </c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</row>
    <row r="92" spans="6:35" ht="12.75">
      <c r="F92" s="123"/>
      <c r="G92" s="123"/>
      <c r="H92" s="123"/>
      <c r="I92" s="123"/>
      <c r="J92" s="123"/>
      <c r="K92" s="123" t="s">
        <v>155</v>
      </c>
      <c r="L92" s="123"/>
      <c r="M92" s="123"/>
      <c r="N92" s="123"/>
      <c r="O92" s="123"/>
      <c r="P92" s="123"/>
      <c r="Q92" s="123"/>
      <c r="Y92" s="123" t="s">
        <v>171</v>
      </c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</row>
    <row r="93" spans="6:35" ht="12.75">
      <c r="F93" s="123"/>
      <c r="G93" s="123"/>
      <c r="H93" s="123"/>
      <c r="I93" s="123"/>
      <c r="J93" s="123"/>
      <c r="K93" s="123" t="s">
        <v>176</v>
      </c>
      <c r="L93" s="123"/>
      <c r="M93" s="123"/>
      <c r="N93" s="123"/>
      <c r="O93" s="123"/>
      <c r="P93" s="123"/>
      <c r="Q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</row>
    <row r="94" spans="6:35" ht="12.75"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</row>
    <row r="95" spans="6:35" ht="12.75">
      <c r="F95" s="123"/>
      <c r="G95" s="123"/>
      <c r="H95" s="123"/>
      <c r="I95" s="123"/>
      <c r="J95" s="123"/>
      <c r="K95" s="123" t="s">
        <v>156</v>
      </c>
      <c r="L95" s="123"/>
      <c r="M95" s="123"/>
      <c r="N95" s="123"/>
      <c r="O95" s="123"/>
      <c r="P95" s="123"/>
      <c r="Q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</row>
    <row r="96" spans="6:35" ht="12.75"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Y96" s="123" t="s">
        <v>172</v>
      </c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</row>
    <row r="97" spans="6:35" ht="12.75">
      <c r="F97" s="123"/>
      <c r="G97" s="123" t="s">
        <v>177</v>
      </c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</row>
    <row r="98" spans="6:35" ht="12.75">
      <c r="F98" s="123"/>
      <c r="G98" s="127" t="s">
        <v>178</v>
      </c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</row>
    <row r="99" spans="6:35" ht="12.75">
      <c r="F99" s="123"/>
      <c r="G99" s="123" t="s">
        <v>157</v>
      </c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</row>
    <row r="100" spans="6:35" ht="12.75">
      <c r="F100" s="123"/>
      <c r="G100" s="123" t="s">
        <v>175</v>
      </c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Y100" s="123" t="s">
        <v>160</v>
      </c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</row>
    <row r="101" spans="6:35" ht="12.75"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Y101" s="123" t="s">
        <v>164</v>
      </c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</row>
    <row r="102" spans="6:35" ht="12.75">
      <c r="F102" s="123"/>
      <c r="G102" s="123"/>
      <c r="H102" s="123"/>
      <c r="I102" s="123"/>
      <c r="J102" s="123"/>
      <c r="K102" s="123" t="s">
        <v>174</v>
      </c>
      <c r="L102" s="123"/>
      <c r="M102" s="123"/>
      <c r="N102" s="123"/>
      <c r="O102" s="123"/>
      <c r="P102" s="123"/>
      <c r="Q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</row>
    <row r="103" spans="6:35" ht="12.75"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Y103" s="123" t="s">
        <v>162</v>
      </c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</row>
    <row r="104" spans="6:35" ht="12.75"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Y104" s="123" t="s">
        <v>161</v>
      </c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</row>
    <row r="105" spans="6:35" ht="12.75">
      <c r="F105" s="123"/>
      <c r="G105" s="123" t="s">
        <v>158</v>
      </c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</row>
    <row r="106" spans="6:35" ht="12.75">
      <c r="F106" s="123"/>
      <c r="G106" s="123" t="s">
        <v>159</v>
      </c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Y106" s="123" t="s">
        <v>173</v>
      </c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</row>
    <row r="107" spans="6:17" ht="12.75"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</row>
    <row r="109" spans="11:16" ht="12.75">
      <c r="K109" s="125"/>
      <c r="L109" s="125"/>
      <c r="M109" s="125"/>
      <c r="N109" s="125"/>
      <c r="O109" s="125"/>
      <c r="P109" s="125"/>
    </row>
    <row r="110" spans="11:16" ht="12.75">
      <c r="K110" s="125"/>
      <c r="L110" s="125"/>
      <c r="M110" s="125"/>
      <c r="N110" s="125"/>
      <c r="O110" s="125"/>
      <c r="P110" s="125"/>
    </row>
  </sheetData>
  <sheetProtection sheet="1" objects="1" scenarios="1"/>
  <mergeCells count="30">
    <mergeCell ref="T56:W56"/>
    <mergeCell ref="D50:G50"/>
    <mergeCell ref="N53:Q53"/>
    <mergeCell ref="T53:W53"/>
    <mergeCell ref="N54:Q54"/>
    <mergeCell ref="T54:W54"/>
    <mergeCell ref="N62:Q62"/>
    <mergeCell ref="T52:W52"/>
    <mergeCell ref="T57:W57"/>
    <mergeCell ref="T58:W58"/>
    <mergeCell ref="T59:W59"/>
    <mergeCell ref="T61:W61"/>
    <mergeCell ref="T62:W62"/>
    <mergeCell ref="N57:Q57"/>
    <mergeCell ref="N58:Q58"/>
    <mergeCell ref="N59:Q59"/>
    <mergeCell ref="N61:Q61"/>
    <mergeCell ref="N50:Y50"/>
    <mergeCell ref="N51:S51"/>
    <mergeCell ref="T51:Y51"/>
    <mergeCell ref="N52:Q52"/>
    <mergeCell ref="N56:Q56"/>
    <mergeCell ref="N60:Q60"/>
    <mergeCell ref="T60:W60"/>
    <mergeCell ref="N55:Q55"/>
    <mergeCell ref="T55:W55"/>
    <mergeCell ref="D5:G5"/>
    <mergeCell ref="J5:M5"/>
    <mergeCell ref="P5:S5"/>
    <mergeCell ref="V5:Y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Q150"/>
  <sheetViews>
    <sheetView showGridLines="0" showRowColHeaders="0" workbookViewId="0" topLeftCell="A1">
      <selection activeCell="H40" sqref="H40"/>
    </sheetView>
  </sheetViews>
  <sheetFormatPr defaultColWidth="11.421875" defaultRowHeight="12.75"/>
  <cols>
    <col min="1" max="1" width="4.7109375" style="0" customWidth="1"/>
    <col min="2" max="2" width="7.7109375" style="0" customWidth="1"/>
    <col min="3" max="3" width="15.00390625" style="0" customWidth="1"/>
    <col min="4" max="5" width="3.57421875" style="0" customWidth="1"/>
    <col min="6" max="6" width="4.7109375" style="0" customWidth="1"/>
    <col min="7" max="7" width="7.7109375" style="0" customWidth="1"/>
    <col min="8" max="8" width="20.7109375" style="0" customWidth="1"/>
    <col min="9" max="9" width="4.7109375" style="0" customWidth="1"/>
    <col min="10" max="10" width="7.7109375" style="0" customWidth="1"/>
    <col min="11" max="11" width="20.7109375" style="0" customWidth="1"/>
    <col min="12" max="12" width="4.7109375" style="0" customWidth="1"/>
    <col min="13" max="13" width="7.7109375" style="0" customWidth="1"/>
    <col min="14" max="14" width="20.7109375" style="0" customWidth="1"/>
    <col min="17" max="17" width="11.421875" style="0" hidden="1" customWidth="1"/>
  </cols>
  <sheetData>
    <row r="1" spans="1:6" ht="12.75">
      <c r="A1" s="250" t="s">
        <v>180</v>
      </c>
      <c r="B1" s="250"/>
      <c r="C1" s="250"/>
      <c r="D1" s="250"/>
      <c r="E1" s="250"/>
      <c r="F1" s="250"/>
    </row>
    <row r="2" spans="1:6" ht="12.75">
      <c r="A2" s="250"/>
      <c r="B2" s="250"/>
      <c r="C2" s="250"/>
      <c r="D2" s="250"/>
      <c r="E2" s="250"/>
      <c r="F2" s="250"/>
    </row>
    <row r="3" spans="2:17" ht="12.75">
      <c r="B3" s="88">
        <v>1000</v>
      </c>
      <c r="C3" s="88" t="s">
        <v>15</v>
      </c>
      <c r="D3" s="88" t="s">
        <v>98</v>
      </c>
      <c r="E3" s="88" t="s">
        <v>99</v>
      </c>
      <c r="G3" s="89">
        <f>B46</f>
        <v>2000</v>
      </c>
      <c r="H3" s="89" t="str">
        <f>C46</f>
        <v>Fournisseurs</v>
      </c>
      <c r="J3" s="85">
        <f>B85</f>
        <v>4000</v>
      </c>
      <c r="K3" s="85" t="str">
        <f>C85</f>
        <v>Achats matière</v>
      </c>
      <c r="M3" s="90">
        <f>B76</f>
        <v>3000</v>
      </c>
      <c r="N3" s="90" t="str">
        <f>C76</f>
        <v>Production</v>
      </c>
      <c r="Q3" t="str">
        <f>B3&amp;"  "&amp;C3</f>
        <v>1000  Caisse</v>
      </c>
    </row>
    <row r="4" spans="2:17" ht="12.75">
      <c r="B4" s="88">
        <v>1010</v>
      </c>
      <c r="C4" s="88" t="s">
        <v>16</v>
      </c>
      <c r="D4" s="88" t="s">
        <v>98</v>
      </c>
      <c r="E4" s="88" t="s">
        <v>99</v>
      </c>
      <c r="G4" s="89">
        <f aca="true" t="shared" si="0" ref="G4:G10">B47</f>
        <v>2010</v>
      </c>
      <c r="H4" s="89" t="str">
        <f aca="true" t="shared" si="1" ref="H4:H10">C47</f>
        <v>Autres dettes</v>
      </c>
      <c r="J4" s="85">
        <f aca="true" t="shared" si="2" ref="J4:J10">B86</f>
        <v>4200</v>
      </c>
      <c r="K4" s="85" t="str">
        <f aca="true" t="shared" si="3" ref="K4:K10">C86</f>
        <v>Achats march.</v>
      </c>
      <c r="M4" s="90">
        <f aca="true" t="shared" si="4" ref="M4:M11">B77</f>
        <v>3200</v>
      </c>
      <c r="N4" s="90" t="str">
        <f aca="true" t="shared" si="5" ref="N4:N11">C77</f>
        <v>Ventes</v>
      </c>
      <c r="Q4" t="str">
        <f aca="true" t="shared" si="6" ref="Q4:Q67">B4&amp;"  "&amp;C4</f>
        <v>1010  Poste</v>
      </c>
    </row>
    <row r="5" spans="2:17" ht="12.75">
      <c r="B5" s="88">
        <v>1020</v>
      </c>
      <c r="C5" s="88" t="s">
        <v>17</v>
      </c>
      <c r="D5" s="88" t="s">
        <v>98</v>
      </c>
      <c r="E5" s="88" t="s">
        <v>99</v>
      </c>
      <c r="G5" s="89">
        <f t="shared" si="0"/>
        <v>2030</v>
      </c>
      <c r="H5" s="89" t="str">
        <f t="shared" si="1"/>
        <v>Acomptes clients</v>
      </c>
      <c r="J5" s="85">
        <f t="shared" si="2"/>
        <v>4270</v>
      </c>
      <c r="K5" s="85" t="str">
        <f t="shared" si="3"/>
        <v>Frais d'achats</v>
      </c>
      <c r="M5" s="90">
        <f t="shared" si="4"/>
        <v>3290</v>
      </c>
      <c r="N5" s="90" t="str">
        <f t="shared" si="5"/>
        <v>Déduc.  Accord.</v>
      </c>
      <c r="Q5" t="str">
        <f t="shared" si="6"/>
        <v>1020  Banque</v>
      </c>
    </row>
    <row r="6" spans="2:17" ht="12.75">
      <c r="B6" s="88">
        <v>1040</v>
      </c>
      <c r="C6" s="88" t="s">
        <v>18</v>
      </c>
      <c r="D6" s="88" t="s">
        <v>98</v>
      </c>
      <c r="E6" s="88" t="s">
        <v>99</v>
      </c>
      <c r="G6" s="89">
        <f t="shared" si="0"/>
        <v>2100</v>
      </c>
      <c r="H6" s="89" t="str">
        <f t="shared" si="1"/>
        <v>Emprunt bancaire</v>
      </c>
      <c r="J6" s="85">
        <f t="shared" si="2"/>
        <v>4280</v>
      </c>
      <c r="K6" s="85" t="str">
        <f t="shared" si="3"/>
        <v>Variation stock</v>
      </c>
      <c r="M6" s="90">
        <f t="shared" si="4"/>
        <v>3293</v>
      </c>
      <c r="N6" s="90" t="str">
        <f t="shared" si="5"/>
        <v>Commis. versées</v>
      </c>
      <c r="Q6" t="str">
        <f t="shared" si="6"/>
        <v>1040  Effets à recevoir</v>
      </c>
    </row>
    <row r="7" spans="2:17" ht="12.75">
      <c r="B7" s="88">
        <v>1060</v>
      </c>
      <c r="C7" s="88" t="s">
        <v>19</v>
      </c>
      <c r="D7" s="88" t="s">
        <v>98</v>
      </c>
      <c r="E7" s="88" t="s">
        <v>99</v>
      </c>
      <c r="G7" s="89">
        <f t="shared" si="0"/>
        <v>2150</v>
      </c>
      <c r="H7" s="89" t="str">
        <f t="shared" si="1"/>
        <v>Dettes fin.</v>
      </c>
      <c r="J7" s="85">
        <f t="shared" si="2"/>
        <v>4290</v>
      </c>
      <c r="K7" s="85" t="str">
        <f t="shared" si="3"/>
        <v>Déd. obtenues</v>
      </c>
      <c r="M7" s="90">
        <f t="shared" si="4"/>
        <v>3295</v>
      </c>
      <c r="N7" s="90" t="str">
        <f t="shared" si="5"/>
        <v>Pertes /créances</v>
      </c>
      <c r="Q7" t="str">
        <f t="shared" si="6"/>
        <v>1060  Titres</v>
      </c>
    </row>
    <row r="8" spans="2:17" ht="12.75">
      <c r="B8" s="88">
        <v>1100</v>
      </c>
      <c r="C8" s="88" t="s">
        <v>204</v>
      </c>
      <c r="D8" s="88" t="s">
        <v>98</v>
      </c>
      <c r="E8" s="88" t="s">
        <v>99</v>
      </c>
      <c r="G8" s="89">
        <f t="shared" si="0"/>
        <v>2170</v>
      </c>
      <c r="H8" s="89" t="str">
        <f t="shared" si="1"/>
        <v>Dettes AVS</v>
      </c>
      <c r="J8" s="85">
        <f t="shared" si="2"/>
        <v>4400</v>
      </c>
      <c r="K8" s="85" t="str">
        <f t="shared" si="3"/>
        <v>Sous-traitance</v>
      </c>
      <c r="M8" s="90">
        <f t="shared" si="4"/>
        <v>3400</v>
      </c>
      <c r="N8" s="90" t="str">
        <f t="shared" si="5"/>
        <v>Honoraires</v>
      </c>
      <c r="Q8" t="str">
        <f t="shared" si="6"/>
        <v>1100  Créances clients</v>
      </c>
    </row>
    <row r="9" spans="2:17" ht="12.75">
      <c r="B9" s="88">
        <v>1108</v>
      </c>
      <c r="C9" s="88" t="s">
        <v>87</v>
      </c>
      <c r="D9" s="88" t="s">
        <v>98</v>
      </c>
      <c r="E9" s="88" t="s">
        <v>99</v>
      </c>
      <c r="G9" s="89">
        <f t="shared" si="0"/>
        <v>2175</v>
      </c>
      <c r="H9" s="89" t="str">
        <f t="shared" si="1"/>
        <v>Dettes LPP</v>
      </c>
      <c r="J9" s="85">
        <f t="shared" si="2"/>
        <v>4700</v>
      </c>
      <c r="K9" s="85" t="str">
        <f t="shared" si="3"/>
        <v>Charges directes</v>
      </c>
      <c r="M9" s="90">
        <f t="shared" si="4"/>
        <v>3600</v>
      </c>
      <c r="N9" s="90" t="str">
        <f t="shared" si="5"/>
        <v>Produits  travaux</v>
      </c>
      <c r="Q9" t="str">
        <f t="shared" si="6"/>
        <v>1108  Cré. douteuses</v>
      </c>
    </row>
    <row r="10" spans="2:17" ht="12.75">
      <c r="B10" s="88">
        <v>1109</v>
      </c>
      <c r="C10" s="88" t="s">
        <v>88</v>
      </c>
      <c r="D10" s="88" t="s">
        <v>98</v>
      </c>
      <c r="E10" s="88" t="s">
        <v>99</v>
      </c>
      <c r="G10" s="89">
        <f t="shared" si="0"/>
        <v>2180</v>
      </c>
      <c r="H10" s="89" t="str">
        <f t="shared" si="1"/>
        <v>Dettes Caisse AF</v>
      </c>
      <c r="J10" s="85">
        <f t="shared" si="2"/>
        <v>4900</v>
      </c>
      <c r="K10" s="85" t="str">
        <f t="shared" si="3"/>
        <v>Déductions</v>
      </c>
      <c r="M10" s="90">
        <f t="shared" si="4"/>
        <v>3700</v>
      </c>
      <c r="N10" s="90" t="str">
        <f t="shared" si="5"/>
        <v>Pres. à soi-même</v>
      </c>
      <c r="Q10" t="str">
        <f t="shared" si="6"/>
        <v>1109  Prov. s/créances</v>
      </c>
    </row>
    <row r="11" spans="2:17" ht="12.75">
      <c r="B11" s="88">
        <v>1110</v>
      </c>
      <c r="C11" s="88" t="s">
        <v>47</v>
      </c>
      <c r="D11" s="88" t="s">
        <v>98</v>
      </c>
      <c r="E11" s="88" t="s">
        <v>99</v>
      </c>
      <c r="M11" s="90">
        <f t="shared" si="4"/>
        <v>3900</v>
      </c>
      <c r="N11" s="90" t="str">
        <f t="shared" si="5"/>
        <v>Réd. s/ventes</v>
      </c>
      <c r="Q11" t="str">
        <f t="shared" si="6"/>
        <v>1110  Autres créances</v>
      </c>
    </row>
    <row r="12" spans="2:17" ht="12.75">
      <c r="B12" s="88">
        <v>1140</v>
      </c>
      <c r="C12" s="88" t="s">
        <v>91</v>
      </c>
      <c r="D12" s="88" t="s">
        <v>98</v>
      </c>
      <c r="E12" s="88" t="s">
        <v>99</v>
      </c>
      <c r="G12" s="89">
        <f aca="true" t="shared" si="7" ref="G12:H18">B54</f>
        <v>2200</v>
      </c>
      <c r="H12" s="89" t="str">
        <f t="shared" si="7"/>
        <v>TVA due</v>
      </c>
      <c r="J12" s="85">
        <f aca="true" t="shared" si="8" ref="J12:K15">B93</f>
        <v>5000</v>
      </c>
      <c r="K12" s="85" t="str">
        <f t="shared" si="8"/>
        <v>Salaires prod.</v>
      </c>
      <c r="Q12" t="str">
        <f t="shared" si="6"/>
        <v>1140  Avances salaires</v>
      </c>
    </row>
    <row r="13" spans="2:17" ht="12.75">
      <c r="B13" s="88">
        <v>1170</v>
      </c>
      <c r="C13" s="88" t="s">
        <v>50</v>
      </c>
      <c r="D13" s="88" t="s">
        <v>98</v>
      </c>
      <c r="E13" s="88" t="s">
        <v>99</v>
      </c>
      <c r="G13" s="89">
        <f t="shared" si="7"/>
        <v>2201</v>
      </c>
      <c r="H13" s="89" t="str">
        <f t="shared" si="7"/>
        <v>TVA à décaisser</v>
      </c>
      <c r="J13" s="85">
        <f t="shared" si="8"/>
        <v>5200</v>
      </c>
      <c r="K13" s="85" t="str">
        <f t="shared" si="8"/>
        <v>Salaires</v>
      </c>
      <c r="Q13" t="str">
        <f t="shared" si="6"/>
        <v>1170  Impôt préalable I</v>
      </c>
    </row>
    <row r="14" spans="2:17" ht="12.75">
      <c r="B14" s="88">
        <v>1171</v>
      </c>
      <c r="C14" s="88" t="s">
        <v>51</v>
      </c>
      <c r="D14" s="88" t="s">
        <v>98</v>
      </c>
      <c r="E14" s="88" t="s">
        <v>99</v>
      </c>
      <c r="G14" s="89">
        <f t="shared" si="7"/>
        <v>2230</v>
      </c>
      <c r="H14" s="89" t="str">
        <f t="shared" si="7"/>
        <v>Dividendes</v>
      </c>
      <c r="J14" s="85">
        <f t="shared" si="8"/>
        <v>5270</v>
      </c>
      <c r="K14" s="85" t="str">
        <f t="shared" si="8"/>
        <v>Charges sociales</v>
      </c>
      <c r="Q14" t="str">
        <f t="shared" si="6"/>
        <v>1171  Impôt préalable II</v>
      </c>
    </row>
    <row r="15" spans="2:17" ht="12.75">
      <c r="B15" s="88">
        <v>1172</v>
      </c>
      <c r="C15" s="88" t="s">
        <v>52</v>
      </c>
      <c r="D15" s="88" t="s">
        <v>98</v>
      </c>
      <c r="E15" s="88" t="s">
        <v>99</v>
      </c>
      <c r="G15" s="89">
        <f t="shared" si="7"/>
        <v>2235</v>
      </c>
      <c r="H15" s="89" t="str">
        <f t="shared" si="7"/>
        <v>Tantièmes</v>
      </c>
      <c r="J15" s="85">
        <f t="shared" si="8"/>
        <v>5280</v>
      </c>
      <c r="K15" s="85" t="str">
        <f t="shared" si="8"/>
        <v>Ch. de personnel</v>
      </c>
      <c r="Q15" t="str">
        <f t="shared" si="6"/>
        <v>1172  Solde TVA</v>
      </c>
    </row>
    <row r="16" spans="2:17" ht="12.75">
      <c r="B16" s="88">
        <v>1176</v>
      </c>
      <c r="C16" s="88" t="s">
        <v>20</v>
      </c>
      <c r="D16" s="88" t="s">
        <v>98</v>
      </c>
      <c r="E16" s="88" t="s">
        <v>99</v>
      </c>
      <c r="G16" s="89">
        <f t="shared" si="7"/>
        <v>2270</v>
      </c>
      <c r="H16" s="89" t="str">
        <f t="shared" si="7"/>
        <v>AVS</v>
      </c>
      <c r="M16" s="91">
        <f>B118</f>
        <v>7400</v>
      </c>
      <c r="N16" s="91" t="str">
        <f>C118</f>
        <v>Prod. financiers</v>
      </c>
      <c r="Q16" t="str">
        <f t="shared" si="6"/>
        <v>1176  Créance AFC</v>
      </c>
    </row>
    <row r="17" spans="2:17" ht="12.75">
      <c r="B17" s="88">
        <v>1192</v>
      </c>
      <c r="C17" s="88" t="s">
        <v>48</v>
      </c>
      <c r="D17" s="88" t="s">
        <v>98</v>
      </c>
      <c r="E17" s="88" t="s">
        <v>99</v>
      </c>
      <c r="G17" s="89">
        <f t="shared" si="7"/>
        <v>2271</v>
      </c>
      <c r="H17" s="89" t="str">
        <f t="shared" si="7"/>
        <v>Caisse pension</v>
      </c>
      <c r="J17" s="85">
        <f>B97</f>
        <v>6000</v>
      </c>
      <c r="K17" s="85" t="str">
        <f>C97</f>
        <v>Loyer</v>
      </c>
      <c r="M17" s="91">
        <f aca="true" t="shared" si="9" ref="M17:M29">B119</f>
        <v>7410</v>
      </c>
      <c r="N17" s="91" t="str">
        <f aca="true" t="shared" si="10" ref="N17:N29">C119</f>
        <v>Ch. s/placements</v>
      </c>
      <c r="Q17" t="str">
        <f t="shared" si="6"/>
        <v>1192  Acomptes four.</v>
      </c>
    </row>
    <row r="18" spans="2:17" ht="12.75">
      <c r="B18" s="88">
        <v>1193</v>
      </c>
      <c r="C18" s="88" t="s">
        <v>49</v>
      </c>
      <c r="D18" s="88" t="s">
        <v>98</v>
      </c>
      <c r="E18" s="88" t="s">
        <v>99</v>
      </c>
      <c r="G18" s="89">
        <f t="shared" si="7"/>
        <v>2272</v>
      </c>
      <c r="H18" s="89" t="str">
        <f t="shared" si="7"/>
        <v>Caisse comp.</v>
      </c>
      <c r="J18" s="85">
        <f aca="true" t="shared" si="11" ref="J18:J37">B98</f>
        <v>6100</v>
      </c>
      <c r="K18" s="85" t="str">
        <f aca="true" t="shared" si="12" ref="K18:K37">C98</f>
        <v>Entretien &amp; répar.</v>
      </c>
      <c r="M18" s="91">
        <f t="shared" si="9"/>
        <v>7500</v>
      </c>
      <c r="N18" s="91" t="str">
        <f t="shared" si="10"/>
        <v>Prod. d'immeubles</v>
      </c>
      <c r="Q18" t="str">
        <f t="shared" si="6"/>
        <v>1193  Effets protestés</v>
      </c>
    </row>
    <row r="19" spans="2:17" ht="12.75">
      <c r="B19" s="88">
        <v>1200</v>
      </c>
      <c r="C19" s="88" t="s">
        <v>86</v>
      </c>
      <c r="D19" s="88" t="s">
        <v>98</v>
      </c>
      <c r="E19" s="88" t="s">
        <v>99</v>
      </c>
      <c r="J19" s="85">
        <f t="shared" si="11"/>
        <v>6110</v>
      </c>
      <c r="K19" s="85" t="str">
        <f t="shared" si="12"/>
        <v>Réparations</v>
      </c>
      <c r="M19" s="91">
        <f t="shared" si="9"/>
        <v>7510</v>
      </c>
      <c r="N19" s="91" t="str">
        <f t="shared" si="10"/>
        <v>Ch.  s/ immeubles</v>
      </c>
      <c r="Q19" t="str">
        <f t="shared" si="6"/>
        <v>1200  Stock </v>
      </c>
    </row>
    <row r="20" spans="2:17" ht="12.75">
      <c r="B20" s="88">
        <v>1210</v>
      </c>
      <c r="C20" s="88" t="s">
        <v>108</v>
      </c>
      <c r="D20" s="88" t="s">
        <v>98</v>
      </c>
      <c r="E20" s="88" t="s">
        <v>99</v>
      </c>
      <c r="G20" s="89">
        <f aca="true" t="shared" si="13" ref="G20:H25">B61</f>
        <v>2300</v>
      </c>
      <c r="H20" s="89" t="str">
        <f t="shared" si="13"/>
        <v>Passif transitoire</v>
      </c>
      <c r="J20" s="85">
        <f t="shared" si="11"/>
        <v>6160</v>
      </c>
      <c r="K20" s="85" t="str">
        <f t="shared" si="12"/>
        <v>Leasing</v>
      </c>
      <c r="M20" s="91">
        <f t="shared" si="9"/>
        <v>7520</v>
      </c>
      <c r="N20" s="91" t="str">
        <f t="shared" si="10"/>
        <v>Chauffage</v>
      </c>
      <c r="Q20" t="str">
        <f t="shared" si="6"/>
        <v>1210  Stock matière</v>
      </c>
    </row>
    <row r="21" spans="2:17" ht="12.75">
      <c r="B21" s="88">
        <v>1300</v>
      </c>
      <c r="C21" s="88" t="s">
        <v>114</v>
      </c>
      <c r="D21" s="88" t="s">
        <v>98</v>
      </c>
      <c r="E21" s="88" t="s">
        <v>99</v>
      </c>
      <c r="G21" s="89">
        <f t="shared" si="13"/>
        <v>2301</v>
      </c>
      <c r="H21" s="89" t="str">
        <f t="shared" si="13"/>
        <v>Charges à payer</v>
      </c>
      <c r="J21" s="85">
        <f t="shared" si="11"/>
        <v>6200</v>
      </c>
      <c r="K21" s="85" t="str">
        <f t="shared" si="12"/>
        <v>Frais véhicules</v>
      </c>
      <c r="M21" s="91">
        <f t="shared" si="9"/>
        <v>8000</v>
      </c>
      <c r="N21" s="91" t="str">
        <f t="shared" si="10"/>
        <v>Produits exception.</v>
      </c>
      <c r="Q21" t="str">
        <f t="shared" si="6"/>
        <v>1300  Actif transitoire</v>
      </c>
    </row>
    <row r="22" spans="2:17" ht="12.75">
      <c r="B22" s="88">
        <v>1301</v>
      </c>
      <c r="C22" s="88" t="s">
        <v>96</v>
      </c>
      <c r="D22" s="88" t="s">
        <v>98</v>
      </c>
      <c r="E22" s="88" t="s">
        <v>99</v>
      </c>
      <c r="G22" s="89">
        <f t="shared" si="13"/>
        <v>2302</v>
      </c>
      <c r="H22" s="89" t="str">
        <f t="shared" si="13"/>
        <v>Prod. cons. d'av.</v>
      </c>
      <c r="J22" s="85">
        <f t="shared" si="11"/>
        <v>6280</v>
      </c>
      <c r="K22" s="85" t="str">
        <f t="shared" si="12"/>
        <v>Frais expédition</v>
      </c>
      <c r="M22" s="91">
        <f t="shared" si="9"/>
        <v>8005</v>
      </c>
      <c r="N22" s="91" t="str">
        <f t="shared" si="10"/>
        <v>Subventions</v>
      </c>
      <c r="Q22" t="str">
        <f t="shared" si="6"/>
        <v>1301  Ch. cons. d'av.</v>
      </c>
    </row>
    <row r="23" spans="2:17" ht="12.75">
      <c r="B23" s="88">
        <v>1302</v>
      </c>
      <c r="C23" s="88" t="s">
        <v>97</v>
      </c>
      <c r="D23" s="88" t="s">
        <v>98</v>
      </c>
      <c r="E23" s="88" t="s">
        <v>99</v>
      </c>
      <c r="G23" s="89">
        <f t="shared" si="13"/>
        <v>2440</v>
      </c>
      <c r="H23" s="89" t="str">
        <f t="shared" si="13"/>
        <v>Dettes hypoth.</v>
      </c>
      <c r="J23" s="85">
        <f t="shared" si="11"/>
        <v>6300</v>
      </c>
      <c r="K23" s="85" t="str">
        <f t="shared" si="12"/>
        <v>Assurances</v>
      </c>
      <c r="M23" s="91">
        <f t="shared" si="9"/>
        <v>8010</v>
      </c>
      <c r="N23" s="91" t="str">
        <f t="shared" si="10"/>
        <v>Charges exception.</v>
      </c>
      <c r="Q23" t="str">
        <f t="shared" si="6"/>
        <v>1302  Prod. à recevoir</v>
      </c>
    </row>
    <row r="24" spans="2:17" ht="12.75">
      <c r="B24" s="88">
        <v>1420</v>
      </c>
      <c r="C24" s="88" t="s">
        <v>53</v>
      </c>
      <c r="D24" s="88" t="s">
        <v>98</v>
      </c>
      <c r="E24" s="88" t="s">
        <v>99</v>
      </c>
      <c r="G24" s="89">
        <f t="shared" si="13"/>
        <v>2500</v>
      </c>
      <c r="H24" s="89" t="str">
        <f t="shared" si="13"/>
        <v>Prêt obtenu</v>
      </c>
      <c r="J24" s="85">
        <f t="shared" si="11"/>
        <v>6302</v>
      </c>
      <c r="K24" s="85" t="str">
        <f t="shared" si="12"/>
        <v>Taxes</v>
      </c>
      <c r="M24" s="91">
        <f t="shared" si="9"/>
        <v>8015</v>
      </c>
      <c r="N24" s="91" t="str">
        <f t="shared" si="10"/>
        <v>Pertes s/créances</v>
      </c>
      <c r="Q24" t="str">
        <f t="shared" si="6"/>
        <v>1420  Participations</v>
      </c>
    </row>
    <row r="25" spans="2:17" ht="12.75">
      <c r="B25" s="88">
        <v>1440</v>
      </c>
      <c r="C25" s="88" t="s">
        <v>109</v>
      </c>
      <c r="D25" s="88" t="s">
        <v>98</v>
      </c>
      <c r="E25" s="88" t="s">
        <v>99</v>
      </c>
      <c r="G25" s="89">
        <f t="shared" si="13"/>
        <v>2600</v>
      </c>
      <c r="H25" s="89" t="str">
        <f t="shared" si="13"/>
        <v>Provisions </v>
      </c>
      <c r="J25" s="85">
        <f t="shared" si="11"/>
        <v>6400</v>
      </c>
      <c r="K25" s="85" t="str">
        <f t="shared" si="12"/>
        <v>Electricité</v>
      </c>
      <c r="M25" s="91">
        <f t="shared" si="9"/>
        <v>8900</v>
      </c>
      <c r="N25" s="91" t="str">
        <f t="shared" si="10"/>
        <v>Impôt sur bénéfice</v>
      </c>
      <c r="Q25" t="str">
        <f t="shared" si="6"/>
        <v>1440  Prêts accordés</v>
      </c>
    </row>
    <row r="26" spans="2:17" ht="12.75">
      <c r="B26" s="88">
        <v>1450</v>
      </c>
      <c r="C26" s="88" t="s">
        <v>89</v>
      </c>
      <c r="D26" s="88" t="s">
        <v>98</v>
      </c>
      <c r="E26" s="88" t="s">
        <v>99</v>
      </c>
      <c r="J26" s="85">
        <f t="shared" si="11"/>
        <v>6500</v>
      </c>
      <c r="K26" s="85" t="str">
        <f t="shared" si="12"/>
        <v>Frais adminis.</v>
      </c>
      <c r="M26" s="91">
        <f t="shared" si="9"/>
        <v>8910</v>
      </c>
      <c r="N26" s="91" t="str">
        <f t="shared" si="10"/>
        <v>Impôt sur capital</v>
      </c>
      <c r="Q26" t="str">
        <f t="shared" si="6"/>
        <v>1450  Cré. long terme</v>
      </c>
    </row>
    <row r="27" spans="2:17" ht="12.75">
      <c r="B27" s="88">
        <v>1500</v>
      </c>
      <c r="C27" s="88" t="s">
        <v>21</v>
      </c>
      <c r="D27" s="88" t="s">
        <v>98</v>
      </c>
      <c r="E27" s="88" t="s">
        <v>99</v>
      </c>
      <c r="G27" s="89">
        <f aca="true" t="shared" si="14" ref="G27:G35">B67</f>
        <v>2800</v>
      </c>
      <c r="H27" s="89" t="str">
        <f aca="true" t="shared" si="15" ref="H27:H35">C67</f>
        <v>Capital</v>
      </c>
      <c r="J27" s="85">
        <f t="shared" si="11"/>
        <v>6510</v>
      </c>
      <c r="K27" s="85" t="str">
        <f t="shared" si="12"/>
        <v>Téléphones</v>
      </c>
      <c r="M27" s="91">
        <f t="shared" si="9"/>
        <v>9000</v>
      </c>
      <c r="N27" s="91" t="str">
        <f t="shared" si="10"/>
        <v>Résultat</v>
      </c>
      <c r="Q27" t="str">
        <f t="shared" si="6"/>
        <v>1500  Machines</v>
      </c>
    </row>
    <row r="28" spans="2:17" ht="12.75">
      <c r="B28" s="88">
        <v>1509</v>
      </c>
      <c r="C28" s="88" t="s">
        <v>110</v>
      </c>
      <c r="D28" s="88" t="s">
        <v>98</v>
      </c>
      <c r="E28" s="88" t="s">
        <v>99</v>
      </c>
      <c r="G28" s="89">
        <f t="shared" si="14"/>
        <v>2850</v>
      </c>
      <c r="H28" s="89" t="str">
        <f t="shared" si="15"/>
        <v>Privé</v>
      </c>
      <c r="J28" s="85">
        <f t="shared" si="11"/>
        <v>6520</v>
      </c>
      <c r="K28" s="85" t="str">
        <f t="shared" si="12"/>
        <v>Abonnementgs</v>
      </c>
      <c r="M28" s="91">
        <f t="shared" si="9"/>
        <v>9100</v>
      </c>
      <c r="N28" s="91" t="str">
        <f t="shared" si="10"/>
        <v>Bilan d'ouverture</v>
      </c>
      <c r="Q28" t="str">
        <f t="shared" si="6"/>
        <v>1509  Amo. s/machines</v>
      </c>
    </row>
    <row r="29" spans="2:17" ht="12.75">
      <c r="B29" s="88">
        <v>1510</v>
      </c>
      <c r="C29" s="88" t="s">
        <v>54</v>
      </c>
      <c r="D29" s="88" t="s">
        <v>98</v>
      </c>
      <c r="E29" s="88" t="s">
        <v>99</v>
      </c>
      <c r="G29" s="89">
        <f t="shared" si="14"/>
        <v>2900</v>
      </c>
      <c r="H29" s="89" t="str">
        <f t="shared" si="15"/>
        <v>Réserve générale</v>
      </c>
      <c r="J29" s="85">
        <f t="shared" si="11"/>
        <v>6570</v>
      </c>
      <c r="K29" s="85" t="str">
        <f t="shared" si="12"/>
        <v>Frais informatique</v>
      </c>
      <c r="M29" s="91">
        <f t="shared" si="9"/>
        <v>9110</v>
      </c>
      <c r="N29" s="91" t="str">
        <f t="shared" si="10"/>
        <v>Bilan de clôture</v>
      </c>
      <c r="Q29" t="str">
        <f t="shared" si="6"/>
        <v>1510  Mobilier</v>
      </c>
    </row>
    <row r="30" spans="2:17" ht="12.75">
      <c r="B30" s="88">
        <v>1519</v>
      </c>
      <c r="C30" s="88" t="s">
        <v>55</v>
      </c>
      <c r="D30" s="88" t="s">
        <v>98</v>
      </c>
      <c r="E30" s="88" t="s">
        <v>99</v>
      </c>
      <c r="G30" s="89">
        <f t="shared" si="14"/>
        <v>2910</v>
      </c>
      <c r="H30" s="89" t="str">
        <f t="shared" si="15"/>
        <v>Réserve actions </v>
      </c>
      <c r="J30" s="85">
        <f t="shared" si="11"/>
        <v>6600</v>
      </c>
      <c r="K30" s="85" t="str">
        <f t="shared" si="12"/>
        <v>Publicité</v>
      </c>
      <c r="Q30" t="str">
        <f t="shared" si="6"/>
        <v>1519  Amor. s/mobilier</v>
      </c>
    </row>
    <row r="31" spans="2:17" ht="12.75">
      <c r="B31" s="88">
        <v>1520</v>
      </c>
      <c r="C31" s="88" t="s">
        <v>205</v>
      </c>
      <c r="D31" s="88" t="s">
        <v>98</v>
      </c>
      <c r="E31" s="88" t="s">
        <v>99</v>
      </c>
      <c r="G31" s="89">
        <f t="shared" si="14"/>
        <v>2920</v>
      </c>
      <c r="H31" s="89" t="str">
        <f t="shared" si="15"/>
        <v>Réserve réévaluation</v>
      </c>
      <c r="J31" s="85">
        <f t="shared" si="11"/>
        <v>6700</v>
      </c>
      <c r="K31" s="85" t="str">
        <f t="shared" si="12"/>
        <v>Frais généraux</v>
      </c>
      <c r="Q31" t="str">
        <f t="shared" si="6"/>
        <v>1520  Mat. informatique</v>
      </c>
    </row>
    <row r="32" spans="2:17" ht="12.75">
      <c r="B32" s="88">
        <v>1529</v>
      </c>
      <c r="C32" s="88" t="s">
        <v>90</v>
      </c>
      <c r="D32" s="88" t="s">
        <v>98</v>
      </c>
      <c r="E32" s="88" t="s">
        <v>99</v>
      </c>
      <c r="G32" s="89">
        <f t="shared" si="14"/>
        <v>2930</v>
      </c>
      <c r="H32" s="89" t="str">
        <f t="shared" si="15"/>
        <v>Réserve spéciale</v>
      </c>
      <c r="J32" s="85">
        <f t="shared" si="11"/>
        <v>6710</v>
      </c>
      <c r="K32" s="85" t="str">
        <f t="shared" si="12"/>
        <v>Diff. de caisse</v>
      </c>
      <c r="Q32" t="str">
        <f t="shared" si="6"/>
        <v>1529  Amor. s/info.</v>
      </c>
    </row>
    <row r="33" spans="2:17" ht="12.75">
      <c r="B33" s="88">
        <v>1530</v>
      </c>
      <c r="C33" s="88" t="s">
        <v>22</v>
      </c>
      <c r="D33" s="88" t="s">
        <v>98</v>
      </c>
      <c r="E33" s="88" t="s">
        <v>99</v>
      </c>
      <c r="G33" s="89">
        <f t="shared" si="14"/>
        <v>2940</v>
      </c>
      <c r="H33" s="89" t="str">
        <f t="shared" si="15"/>
        <v>Prime émission</v>
      </c>
      <c r="J33" s="85">
        <f t="shared" si="11"/>
        <v>6800</v>
      </c>
      <c r="K33" s="85" t="str">
        <f t="shared" si="12"/>
        <v>Intérêts-charges</v>
      </c>
      <c r="Q33" t="str">
        <f t="shared" si="6"/>
        <v>1530  Véhicules</v>
      </c>
    </row>
    <row r="34" spans="2:17" ht="12.75">
      <c r="B34" s="88">
        <v>1539</v>
      </c>
      <c r="C34" s="88" t="s">
        <v>56</v>
      </c>
      <c r="D34" s="88" t="s">
        <v>98</v>
      </c>
      <c r="E34" s="88" t="s">
        <v>99</v>
      </c>
      <c r="G34" s="89">
        <f t="shared" si="14"/>
        <v>2990</v>
      </c>
      <c r="H34" s="89" t="str">
        <f t="shared" si="15"/>
        <v>Bénéfice reporté</v>
      </c>
      <c r="J34" s="85">
        <f t="shared" si="11"/>
        <v>6840</v>
      </c>
      <c r="K34" s="85" t="str">
        <f t="shared" si="12"/>
        <v>Frais bancaires</v>
      </c>
      <c r="Q34" t="str">
        <f t="shared" si="6"/>
        <v>1539  Amor. s/véhicules</v>
      </c>
    </row>
    <row r="35" spans="2:17" ht="12.75">
      <c r="B35" s="88">
        <v>1540</v>
      </c>
      <c r="C35" s="88" t="s">
        <v>57</v>
      </c>
      <c r="D35" s="88" t="s">
        <v>98</v>
      </c>
      <c r="E35" s="88" t="s">
        <v>99</v>
      </c>
      <c r="G35" s="89">
        <f t="shared" si="14"/>
        <v>2992</v>
      </c>
      <c r="H35" s="89" t="str">
        <f t="shared" si="15"/>
        <v>Bénéfice bilan</v>
      </c>
      <c r="J35" s="85">
        <f t="shared" si="11"/>
        <v>6850</v>
      </c>
      <c r="K35" s="85" t="str">
        <f t="shared" si="12"/>
        <v>Intérêts-produits</v>
      </c>
      <c r="Q35" t="str">
        <f t="shared" si="6"/>
        <v>1540  Outillage</v>
      </c>
    </row>
    <row r="36" spans="2:17" ht="12.75">
      <c r="B36" s="88">
        <v>1549</v>
      </c>
      <c r="C36" s="88" t="s">
        <v>58</v>
      </c>
      <c r="D36" s="88" t="s">
        <v>98</v>
      </c>
      <c r="E36" s="88" t="s">
        <v>99</v>
      </c>
      <c r="J36" s="85">
        <f t="shared" si="11"/>
        <v>6860</v>
      </c>
      <c r="K36" s="85" t="str">
        <f t="shared" si="12"/>
        <v>Frais d'émission</v>
      </c>
      <c r="Q36" t="str">
        <f t="shared" si="6"/>
        <v>1549  Amor. s/outillage</v>
      </c>
    </row>
    <row r="37" spans="2:17" ht="12.75">
      <c r="B37" s="88">
        <v>1600</v>
      </c>
      <c r="C37" s="88" t="s">
        <v>23</v>
      </c>
      <c r="D37" s="88" t="s">
        <v>98</v>
      </c>
      <c r="E37" s="88" t="s">
        <v>99</v>
      </c>
      <c r="J37" s="85">
        <f t="shared" si="11"/>
        <v>6900</v>
      </c>
      <c r="K37" s="85" t="str">
        <f t="shared" si="12"/>
        <v>Amortissements</v>
      </c>
      <c r="Q37" t="str">
        <f t="shared" si="6"/>
        <v>1600  Immeuble</v>
      </c>
    </row>
    <row r="38" spans="2:17" ht="12.75">
      <c r="B38" s="88">
        <v>1609</v>
      </c>
      <c r="C38" s="88" t="s">
        <v>111</v>
      </c>
      <c r="D38" s="88" t="s">
        <v>98</v>
      </c>
      <c r="E38" s="88" t="s">
        <v>99</v>
      </c>
      <c r="Q38" t="str">
        <f t="shared" si="6"/>
        <v>1609  Amo. s/immeuble</v>
      </c>
    </row>
    <row r="39" spans="2:17" ht="12.75">
      <c r="B39" s="88">
        <v>1700</v>
      </c>
      <c r="C39" s="88" t="s">
        <v>59</v>
      </c>
      <c r="D39" s="88" t="s">
        <v>98</v>
      </c>
      <c r="E39" s="88" t="s">
        <v>99</v>
      </c>
      <c r="Q39" t="str">
        <f t="shared" si="6"/>
        <v>1700  Brevets</v>
      </c>
    </row>
    <row r="40" spans="2:17" ht="12.75">
      <c r="B40" s="88">
        <v>1709</v>
      </c>
      <c r="C40" s="88" t="s">
        <v>60</v>
      </c>
      <c r="D40" s="88" t="s">
        <v>98</v>
      </c>
      <c r="E40" s="88" t="s">
        <v>99</v>
      </c>
      <c r="Q40" t="str">
        <f t="shared" si="6"/>
        <v>1709  Amor. s/brevet</v>
      </c>
    </row>
    <row r="41" spans="2:17" ht="12.75">
      <c r="B41" s="88">
        <v>1770</v>
      </c>
      <c r="C41" s="88" t="s">
        <v>61</v>
      </c>
      <c r="D41" s="88" t="s">
        <v>98</v>
      </c>
      <c r="E41" s="88" t="s">
        <v>99</v>
      </c>
      <c r="Q41" t="str">
        <f t="shared" si="6"/>
        <v>1770  Goodwill</v>
      </c>
    </row>
    <row r="42" spans="2:17" ht="12.75">
      <c r="B42" s="88">
        <v>1779</v>
      </c>
      <c r="C42" s="88" t="s">
        <v>62</v>
      </c>
      <c r="D42" s="88" t="s">
        <v>98</v>
      </c>
      <c r="E42" s="88" t="s">
        <v>99</v>
      </c>
      <c r="Q42" t="str">
        <f t="shared" si="6"/>
        <v>1779  Amor. s/goodwill</v>
      </c>
    </row>
    <row r="43" spans="2:17" ht="12.75">
      <c r="B43" s="88">
        <v>1800</v>
      </c>
      <c r="C43" s="88" t="s">
        <v>63</v>
      </c>
      <c r="D43" s="88" t="s">
        <v>98</v>
      </c>
      <c r="E43" s="88" t="s">
        <v>99</v>
      </c>
      <c r="Q43" t="str">
        <f t="shared" si="6"/>
        <v>1800  Frais de fondation</v>
      </c>
    </row>
    <row r="44" spans="2:17" ht="12.75">
      <c r="B44" s="88">
        <v>1850</v>
      </c>
      <c r="C44" s="88" t="s">
        <v>64</v>
      </c>
      <c r="D44" s="88" t="s">
        <v>98</v>
      </c>
      <c r="E44" s="88" t="s">
        <v>99</v>
      </c>
      <c r="Q44" t="str">
        <f t="shared" si="6"/>
        <v>1850  Actionnaires</v>
      </c>
    </row>
    <row r="45" spans="2:17" ht="12.75">
      <c r="B45" s="88">
        <v>1860</v>
      </c>
      <c r="C45" s="88" t="s">
        <v>65</v>
      </c>
      <c r="D45" s="88" t="s">
        <v>98</v>
      </c>
      <c r="E45" s="88" t="s">
        <v>99</v>
      </c>
      <c r="Q45" t="str">
        <f t="shared" si="6"/>
        <v>1860  Participants</v>
      </c>
    </row>
    <row r="46" spans="2:17" ht="12.75">
      <c r="B46" s="89">
        <v>2000</v>
      </c>
      <c r="C46" s="89" t="s">
        <v>92</v>
      </c>
      <c r="D46" s="89" t="s">
        <v>99</v>
      </c>
      <c r="E46" s="89" t="s">
        <v>100</v>
      </c>
      <c r="Q46" t="str">
        <f t="shared" si="6"/>
        <v>2000  Fournisseurs</v>
      </c>
    </row>
    <row r="47" spans="2:17" ht="12.75">
      <c r="B47" s="89">
        <v>2010</v>
      </c>
      <c r="C47" s="89" t="s">
        <v>66</v>
      </c>
      <c r="D47" s="89" t="s">
        <v>99</v>
      </c>
      <c r="E47" s="89" t="s">
        <v>100</v>
      </c>
      <c r="Q47" t="str">
        <f t="shared" si="6"/>
        <v>2010  Autres dettes</v>
      </c>
    </row>
    <row r="48" spans="2:17" ht="12.75">
      <c r="B48" s="89">
        <v>2030</v>
      </c>
      <c r="C48" s="89" t="s">
        <v>67</v>
      </c>
      <c r="D48" s="89" t="s">
        <v>99</v>
      </c>
      <c r="E48" s="89" t="s">
        <v>100</v>
      </c>
      <c r="Q48" t="str">
        <f t="shared" si="6"/>
        <v>2030  Acomptes clients</v>
      </c>
    </row>
    <row r="49" spans="2:17" ht="12.75">
      <c r="B49" s="89">
        <v>2100</v>
      </c>
      <c r="C49" s="89" t="s">
        <v>206</v>
      </c>
      <c r="D49" s="89" t="s">
        <v>99</v>
      </c>
      <c r="E49" s="89" t="s">
        <v>100</v>
      </c>
      <c r="Q49" t="str">
        <f t="shared" si="6"/>
        <v>2100  Emprunt bancaire</v>
      </c>
    </row>
    <row r="50" spans="2:17" ht="12.75">
      <c r="B50" s="89">
        <v>2150</v>
      </c>
      <c r="C50" s="89" t="s">
        <v>112</v>
      </c>
      <c r="D50" s="89" t="s">
        <v>99</v>
      </c>
      <c r="E50" s="89" t="s">
        <v>100</v>
      </c>
      <c r="Q50" t="str">
        <f t="shared" si="6"/>
        <v>2150  Dettes fin.</v>
      </c>
    </row>
    <row r="51" spans="2:17" ht="12.75">
      <c r="B51" s="89">
        <v>2170</v>
      </c>
      <c r="C51" s="89" t="s">
        <v>24</v>
      </c>
      <c r="D51" s="89" t="s">
        <v>99</v>
      </c>
      <c r="E51" s="89" t="s">
        <v>100</v>
      </c>
      <c r="Q51" t="str">
        <f t="shared" si="6"/>
        <v>2170  Dettes AVS</v>
      </c>
    </row>
    <row r="52" spans="2:17" ht="12.75">
      <c r="B52" s="89">
        <v>2175</v>
      </c>
      <c r="C52" s="89" t="s">
        <v>25</v>
      </c>
      <c r="D52" s="89" t="s">
        <v>99</v>
      </c>
      <c r="E52" s="89" t="s">
        <v>100</v>
      </c>
      <c r="Q52" t="str">
        <f t="shared" si="6"/>
        <v>2175  Dettes LPP</v>
      </c>
    </row>
    <row r="53" spans="2:17" ht="12.75">
      <c r="B53" s="89">
        <v>2180</v>
      </c>
      <c r="C53" s="89" t="s">
        <v>26</v>
      </c>
      <c r="D53" s="89" t="s">
        <v>99</v>
      </c>
      <c r="E53" s="89" t="s">
        <v>100</v>
      </c>
      <c r="Q53" t="str">
        <f t="shared" si="6"/>
        <v>2180  Dettes Caisse AF</v>
      </c>
    </row>
    <row r="54" spans="2:17" ht="12.75">
      <c r="B54" s="89">
        <v>2200</v>
      </c>
      <c r="C54" s="89" t="s">
        <v>68</v>
      </c>
      <c r="D54" s="89" t="s">
        <v>99</v>
      </c>
      <c r="E54" s="89" t="s">
        <v>100</v>
      </c>
      <c r="Q54" t="str">
        <f t="shared" si="6"/>
        <v>2200  TVA due</v>
      </c>
    </row>
    <row r="55" spans="2:17" ht="12.75">
      <c r="B55" s="89">
        <v>2201</v>
      </c>
      <c r="C55" s="89" t="s">
        <v>188</v>
      </c>
      <c r="D55" s="89" t="s">
        <v>99</v>
      </c>
      <c r="E55" s="89" t="s">
        <v>100</v>
      </c>
      <c r="Q55" t="str">
        <f t="shared" si="6"/>
        <v>2201  TVA à décaisser</v>
      </c>
    </row>
    <row r="56" spans="2:17" ht="12.75">
      <c r="B56" s="89">
        <v>2230</v>
      </c>
      <c r="C56" s="89" t="s">
        <v>69</v>
      </c>
      <c r="D56" s="89" t="s">
        <v>99</v>
      </c>
      <c r="E56" s="89" t="s">
        <v>100</v>
      </c>
      <c r="Q56" t="str">
        <f t="shared" si="6"/>
        <v>2230  Dividendes</v>
      </c>
    </row>
    <row r="57" spans="2:17" ht="12.75">
      <c r="B57" s="89">
        <v>2235</v>
      </c>
      <c r="C57" s="89" t="s">
        <v>70</v>
      </c>
      <c r="D57" s="89" t="s">
        <v>99</v>
      </c>
      <c r="E57" s="89" t="s">
        <v>100</v>
      </c>
      <c r="Q57" t="str">
        <f t="shared" si="6"/>
        <v>2235  Tantièmes</v>
      </c>
    </row>
    <row r="58" spans="2:17" ht="12.75">
      <c r="B58" s="89">
        <v>2270</v>
      </c>
      <c r="C58" s="89" t="s">
        <v>127</v>
      </c>
      <c r="D58" s="89" t="s">
        <v>99</v>
      </c>
      <c r="E58" s="89" t="s">
        <v>100</v>
      </c>
      <c r="Q58" t="str">
        <f t="shared" si="6"/>
        <v>2270  AVS</v>
      </c>
    </row>
    <row r="59" spans="2:17" ht="12.75">
      <c r="B59" s="89">
        <v>2271</v>
      </c>
      <c r="C59" s="89" t="s">
        <v>128</v>
      </c>
      <c r="D59" s="89" t="s">
        <v>99</v>
      </c>
      <c r="E59" s="89" t="s">
        <v>100</v>
      </c>
      <c r="Q59" t="str">
        <f t="shared" si="6"/>
        <v>2271  Caisse pension</v>
      </c>
    </row>
    <row r="60" spans="2:17" ht="12.75">
      <c r="B60" s="89">
        <v>2272</v>
      </c>
      <c r="C60" s="89" t="s">
        <v>129</v>
      </c>
      <c r="D60" s="89" t="s">
        <v>99</v>
      </c>
      <c r="E60" s="89" t="s">
        <v>100</v>
      </c>
      <c r="Q60" t="str">
        <f t="shared" si="6"/>
        <v>2272  Caisse comp.</v>
      </c>
    </row>
    <row r="61" spans="2:17" ht="12.75">
      <c r="B61" s="89">
        <v>2300</v>
      </c>
      <c r="C61" s="89" t="s">
        <v>113</v>
      </c>
      <c r="D61" s="89" t="s">
        <v>99</v>
      </c>
      <c r="E61" s="89" t="s">
        <v>100</v>
      </c>
      <c r="Q61" t="str">
        <f t="shared" si="6"/>
        <v>2300  Passif transitoire</v>
      </c>
    </row>
    <row r="62" spans="2:17" ht="12.75">
      <c r="B62" s="89">
        <v>2301</v>
      </c>
      <c r="C62" s="89" t="s">
        <v>94</v>
      </c>
      <c r="D62" s="89" t="s">
        <v>99</v>
      </c>
      <c r="E62" s="89" t="s">
        <v>100</v>
      </c>
      <c r="Q62" t="str">
        <f t="shared" si="6"/>
        <v>2301  Charges à payer</v>
      </c>
    </row>
    <row r="63" spans="2:17" ht="12.75">
      <c r="B63" s="89">
        <v>2302</v>
      </c>
      <c r="C63" s="89" t="s">
        <v>95</v>
      </c>
      <c r="D63" s="89" t="s">
        <v>99</v>
      </c>
      <c r="E63" s="89" t="s">
        <v>100</v>
      </c>
      <c r="Q63" t="str">
        <f t="shared" si="6"/>
        <v>2302  Prod. cons. d'av.</v>
      </c>
    </row>
    <row r="64" spans="2:17" ht="12.75">
      <c r="B64" s="89">
        <v>2440</v>
      </c>
      <c r="C64" s="89" t="s">
        <v>103</v>
      </c>
      <c r="D64" s="89" t="s">
        <v>99</v>
      </c>
      <c r="E64" s="89" t="s">
        <v>100</v>
      </c>
      <c r="Q64" t="str">
        <f t="shared" si="6"/>
        <v>2440  Dettes hypoth.</v>
      </c>
    </row>
    <row r="65" spans="2:17" ht="12.75">
      <c r="B65" s="89">
        <v>2500</v>
      </c>
      <c r="C65" s="89" t="s">
        <v>71</v>
      </c>
      <c r="D65" s="89" t="s">
        <v>99</v>
      </c>
      <c r="E65" s="89" t="s">
        <v>100</v>
      </c>
      <c r="Q65" t="str">
        <f t="shared" si="6"/>
        <v>2500  Prêt obtenu</v>
      </c>
    </row>
    <row r="66" spans="2:17" ht="12.75">
      <c r="B66" s="89">
        <v>2600</v>
      </c>
      <c r="C66" s="89" t="s">
        <v>130</v>
      </c>
      <c r="D66" s="89" t="s">
        <v>99</v>
      </c>
      <c r="E66" s="89" t="s">
        <v>100</v>
      </c>
      <c r="Q66" t="str">
        <f t="shared" si="6"/>
        <v>2600  Provisions </v>
      </c>
    </row>
    <row r="67" spans="2:17" ht="12.75">
      <c r="B67" s="89">
        <v>2800</v>
      </c>
      <c r="C67" s="89" t="s">
        <v>27</v>
      </c>
      <c r="D67" s="89" t="s">
        <v>99</v>
      </c>
      <c r="E67" s="89" t="s">
        <v>100</v>
      </c>
      <c r="Q67" t="str">
        <f t="shared" si="6"/>
        <v>2800  Capital</v>
      </c>
    </row>
    <row r="68" spans="2:17" ht="12.75">
      <c r="B68" s="89">
        <v>2850</v>
      </c>
      <c r="C68" s="89" t="s">
        <v>28</v>
      </c>
      <c r="D68" s="89" t="s">
        <v>99</v>
      </c>
      <c r="E68" s="89" t="s">
        <v>100</v>
      </c>
      <c r="Q68" t="str">
        <f aca="true" t="shared" si="16" ref="Q68:Q131">B68&amp;"  "&amp;C68</f>
        <v>2850  Privé</v>
      </c>
    </row>
    <row r="69" spans="2:17" ht="12.75">
      <c r="B69" s="89">
        <v>2900</v>
      </c>
      <c r="C69" s="89" t="s">
        <v>72</v>
      </c>
      <c r="D69" s="89" t="s">
        <v>99</v>
      </c>
      <c r="E69" s="89" t="s">
        <v>100</v>
      </c>
      <c r="Q69" t="str">
        <f t="shared" si="16"/>
        <v>2900  Réserve générale</v>
      </c>
    </row>
    <row r="70" spans="2:17" ht="12.75">
      <c r="B70" s="89">
        <v>2910</v>
      </c>
      <c r="C70" s="89" t="s">
        <v>73</v>
      </c>
      <c r="D70" s="89" t="s">
        <v>99</v>
      </c>
      <c r="E70" s="89" t="s">
        <v>100</v>
      </c>
      <c r="Q70" t="str">
        <f t="shared" si="16"/>
        <v>2910  Réserve actions </v>
      </c>
    </row>
    <row r="71" spans="2:17" ht="12.75">
      <c r="B71" s="89">
        <v>2920</v>
      </c>
      <c r="C71" s="89" t="s">
        <v>74</v>
      </c>
      <c r="D71" s="89" t="s">
        <v>99</v>
      </c>
      <c r="E71" s="89" t="s">
        <v>100</v>
      </c>
      <c r="Q71" t="str">
        <f t="shared" si="16"/>
        <v>2920  Réserve réévaluation</v>
      </c>
    </row>
    <row r="72" spans="2:17" ht="12.75">
      <c r="B72" s="89">
        <v>2930</v>
      </c>
      <c r="C72" s="89" t="s">
        <v>75</v>
      </c>
      <c r="D72" s="89" t="s">
        <v>99</v>
      </c>
      <c r="E72" s="89" t="s">
        <v>100</v>
      </c>
      <c r="Q72" t="str">
        <f t="shared" si="16"/>
        <v>2930  Réserve spéciale</v>
      </c>
    </row>
    <row r="73" spans="2:17" ht="12.75">
      <c r="B73" s="89">
        <v>2940</v>
      </c>
      <c r="C73" s="89" t="s">
        <v>115</v>
      </c>
      <c r="D73" s="89" t="s">
        <v>99</v>
      </c>
      <c r="E73" s="89" t="s">
        <v>100</v>
      </c>
      <c r="Q73" t="str">
        <f t="shared" si="16"/>
        <v>2940  Prime émission</v>
      </c>
    </row>
    <row r="74" spans="2:17" ht="12.75">
      <c r="B74" s="89">
        <v>2990</v>
      </c>
      <c r="C74" s="89" t="s">
        <v>76</v>
      </c>
      <c r="D74" s="89" t="s">
        <v>99</v>
      </c>
      <c r="E74" s="89" t="s">
        <v>100</v>
      </c>
      <c r="Q74" t="str">
        <f t="shared" si="16"/>
        <v>2990  Bénéfice reporté</v>
      </c>
    </row>
    <row r="75" spans="2:17" ht="12.75">
      <c r="B75" s="89">
        <v>2992</v>
      </c>
      <c r="C75" s="89" t="s">
        <v>77</v>
      </c>
      <c r="D75" s="89" t="s">
        <v>99</v>
      </c>
      <c r="E75" s="89" t="s">
        <v>100</v>
      </c>
      <c r="Q75" t="str">
        <f t="shared" si="16"/>
        <v>2992  Bénéfice bilan</v>
      </c>
    </row>
    <row r="76" spans="2:17" ht="12.75">
      <c r="B76" s="90">
        <v>3000</v>
      </c>
      <c r="C76" s="90" t="s">
        <v>131</v>
      </c>
      <c r="D76" s="90" t="s">
        <v>99</v>
      </c>
      <c r="E76" s="90" t="s">
        <v>98</v>
      </c>
      <c r="Q76" t="str">
        <f t="shared" si="16"/>
        <v>3000  Production</v>
      </c>
    </row>
    <row r="77" spans="2:17" ht="12.75">
      <c r="B77" s="90">
        <v>3200</v>
      </c>
      <c r="C77" s="90" t="s">
        <v>29</v>
      </c>
      <c r="D77" s="90" t="s">
        <v>99</v>
      </c>
      <c r="E77" s="90" t="s">
        <v>98</v>
      </c>
      <c r="Q77" t="str">
        <f t="shared" si="16"/>
        <v>3200  Ventes</v>
      </c>
    </row>
    <row r="78" spans="2:17" ht="12.75">
      <c r="B78" s="90">
        <v>3290</v>
      </c>
      <c r="C78" s="90" t="s">
        <v>116</v>
      </c>
      <c r="D78" s="90" t="s">
        <v>99</v>
      </c>
      <c r="E78" s="90" t="s">
        <v>98</v>
      </c>
      <c r="Q78" t="str">
        <f t="shared" si="16"/>
        <v>3290  Déduc.  Accord.</v>
      </c>
    </row>
    <row r="79" spans="2:17" ht="12.75">
      <c r="B79" s="90">
        <v>3293</v>
      </c>
      <c r="C79" s="90" t="s">
        <v>117</v>
      </c>
      <c r="D79" s="90" t="s">
        <v>99</v>
      </c>
      <c r="E79" s="90" t="s">
        <v>98</v>
      </c>
      <c r="Q79" t="str">
        <f t="shared" si="16"/>
        <v>3293  Commis. versées</v>
      </c>
    </row>
    <row r="80" spans="2:17" ht="12.75">
      <c r="B80" s="90">
        <v>3295</v>
      </c>
      <c r="C80" s="90" t="s">
        <v>118</v>
      </c>
      <c r="D80" s="90" t="s">
        <v>99</v>
      </c>
      <c r="E80" s="90" t="s">
        <v>98</v>
      </c>
      <c r="Q80" t="str">
        <f t="shared" si="16"/>
        <v>3295  Pertes /créances</v>
      </c>
    </row>
    <row r="81" spans="2:17" ht="12.75">
      <c r="B81" s="90">
        <v>3400</v>
      </c>
      <c r="C81" s="90" t="s">
        <v>78</v>
      </c>
      <c r="D81" s="90" t="s">
        <v>99</v>
      </c>
      <c r="E81" s="90" t="s">
        <v>98</v>
      </c>
      <c r="Q81" t="str">
        <f t="shared" si="16"/>
        <v>3400  Honoraires</v>
      </c>
    </row>
    <row r="82" spans="2:17" ht="12.75">
      <c r="B82" s="90">
        <v>3600</v>
      </c>
      <c r="C82" s="90" t="s">
        <v>119</v>
      </c>
      <c r="D82" s="90" t="s">
        <v>99</v>
      </c>
      <c r="E82" s="90" t="s">
        <v>98</v>
      </c>
      <c r="Q82" t="str">
        <f t="shared" si="16"/>
        <v>3600  Produits  travaux</v>
      </c>
    </row>
    <row r="83" spans="2:17" ht="12.75">
      <c r="B83" s="90">
        <v>3700</v>
      </c>
      <c r="C83" s="90" t="s">
        <v>120</v>
      </c>
      <c r="D83" s="90" t="s">
        <v>99</v>
      </c>
      <c r="E83" s="90" t="s">
        <v>98</v>
      </c>
      <c r="Q83" t="str">
        <f t="shared" si="16"/>
        <v>3700  Pres. à soi-même</v>
      </c>
    </row>
    <row r="84" spans="2:17" ht="12.75">
      <c r="B84" s="90">
        <v>3900</v>
      </c>
      <c r="C84" s="90" t="s">
        <v>132</v>
      </c>
      <c r="D84" s="90" t="s">
        <v>99</v>
      </c>
      <c r="E84" s="90" t="s">
        <v>98</v>
      </c>
      <c r="Q84" t="str">
        <f t="shared" si="16"/>
        <v>3900  Réd. s/ventes</v>
      </c>
    </row>
    <row r="85" spans="2:17" ht="12.75">
      <c r="B85" s="85">
        <v>4000</v>
      </c>
      <c r="C85" s="85" t="s">
        <v>101</v>
      </c>
      <c r="D85" s="85" t="s">
        <v>98</v>
      </c>
      <c r="E85" s="85" t="s">
        <v>99</v>
      </c>
      <c r="Q85" t="str">
        <f t="shared" si="16"/>
        <v>4000  Achats matière</v>
      </c>
    </row>
    <row r="86" spans="2:17" ht="12.75">
      <c r="B86" s="85">
        <v>4200</v>
      </c>
      <c r="C86" s="85" t="s">
        <v>31</v>
      </c>
      <c r="D86" s="85" t="s">
        <v>98</v>
      </c>
      <c r="E86" s="85" t="s">
        <v>99</v>
      </c>
      <c r="Q86" t="str">
        <f t="shared" si="16"/>
        <v>4200  Achats march.</v>
      </c>
    </row>
    <row r="87" spans="2:17" ht="12.75">
      <c r="B87" s="85">
        <v>4270</v>
      </c>
      <c r="C87" s="85" t="s">
        <v>32</v>
      </c>
      <c r="D87" s="85" t="s">
        <v>98</v>
      </c>
      <c r="E87" s="85" t="s">
        <v>99</v>
      </c>
      <c r="Q87" t="str">
        <f t="shared" si="16"/>
        <v>4270  Frais d'achats</v>
      </c>
    </row>
    <row r="88" spans="2:17" ht="12.75">
      <c r="B88" s="85">
        <v>4280</v>
      </c>
      <c r="C88" s="85" t="s">
        <v>121</v>
      </c>
      <c r="D88" s="85" t="s">
        <v>98</v>
      </c>
      <c r="E88" s="85" t="s">
        <v>99</v>
      </c>
      <c r="Q88" t="str">
        <f t="shared" si="16"/>
        <v>4280  Variation stock</v>
      </c>
    </row>
    <row r="89" spans="2:17" ht="12.75">
      <c r="B89" s="85">
        <v>4290</v>
      </c>
      <c r="C89" s="85" t="s">
        <v>122</v>
      </c>
      <c r="D89" s="85" t="s">
        <v>98</v>
      </c>
      <c r="E89" s="85" t="s">
        <v>99</v>
      </c>
      <c r="Q89" t="str">
        <f t="shared" si="16"/>
        <v>4290  Déd. obtenues</v>
      </c>
    </row>
    <row r="90" spans="2:17" ht="12.75">
      <c r="B90" s="85">
        <v>4400</v>
      </c>
      <c r="C90" s="85" t="s">
        <v>133</v>
      </c>
      <c r="D90" s="85" t="s">
        <v>98</v>
      </c>
      <c r="E90" s="85" t="s">
        <v>99</v>
      </c>
      <c r="Q90" t="str">
        <f t="shared" si="16"/>
        <v>4400  Sous-traitance</v>
      </c>
    </row>
    <row r="91" spans="2:17" ht="12.75">
      <c r="B91" s="85">
        <v>4700</v>
      </c>
      <c r="C91" s="85" t="s">
        <v>134</v>
      </c>
      <c r="D91" s="85" t="s">
        <v>98</v>
      </c>
      <c r="E91" s="85" t="s">
        <v>99</v>
      </c>
      <c r="Q91" t="str">
        <f t="shared" si="16"/>
        <v>4700  Charges directes</v>
      </c>
    </row>
    <row r="92" spans="2:17" ht="12.75">
      <c r="B92" s="85">
        <v>4900</v>
      </c>
      <c r="C92" s="85" t="s">
        <v>135</v>
      </c>
      <c r="D92" s="85" t="s">
        <v>98</v>
      </c>
      <c r="E92" s="85" t="s">
        <v>99</v>
      </c>
      <c r="Q92" t="str">
        <f t="shared" si="16"/>
        <v>4900  Déductions</v>
      </c>
    </row>
    <row r="93" spans="2:17" ht="12.75">
      <c r="B93" s="85">
        <v>5000</v>
      </c>
      <c r="C93" s="85" t="s">
        <v>145</v>
      </c>
      <c r="D93" s="85" t="s">
        <v>98</v>
      </c>
      <c r="E93" s="85" t="s">
        <v>99</v>
      </c>
      <c r="Q93" t="str">
        <f t="shared" si="16"/>
        <v>5000  Salaires prod.</v>
      </c>
    </row>
    <row r="94" spans="2:17" ht="12.75">
      <c r="B94" s="85">
        <v>5200</v>
      </c>
      <c r="C94" s="85" t="s">
        <v>33</v>
      </c>
      <c r="D94" s="85" t="s">
        <v>98</v>
      </c>
      <c r="E94" s="85" t="s">
        <v>99</v>
      </c>
      <c r="Q94" t="str">
        <f t="shared" si="16"/>
        <v>5200  Salaires</v>
      </c>
    </row>
    <row r="95" spans="2:17" ht="12.75">
      <c r="B95" s="85">
        <v>5270</v>
      </c>
      <c r="C95" s="85" t="s">
        <v>34</v>
      </c>
      <c r="D95" s="85" t="s">
        <v>98</v>
      </c>
      <c r="E95" s="85" t="s">
        <v>99</v>
      </c>
      <c r="Q95" t="str">
        <f t="shared" si="16"/>
        <v>5270  Charges sociales</v>
      </c>
    </row>
    <row r="96" spans="2:17" ht="12.75">
      <c r="B96" s="85">
        <v>5280</v>
      </c>
      <c r="C96" s="85" t="s">
        <v>102</v>
      </c>
      <c r="D96" s="85" t="s">
        <v>98</v>
      </c>
      <c r="E96" s="85" t="s">
        <v>99</v>
      </c>
      <c r="Q96" t="str">
        <f t="shared" si="16"/>
        <v>5280  Ch. de personnel</v>
      </c>
    </row>
    <row r="97" spans="2:17" ht="12.75">
      <c r="B97" s="85">
        <v>6000</v>
      </c>
      <c r="C97" s="85" t="s">
        <v>35</v>
      </c>
      <c r="D97" s="85" t="s">
        <v>98</v>
      </c>
      <c r="E97" s="85" t="s">
        <v>99</v>
      </c>
      <c r="Q97" t="str">
        <f t="shared" si="16"/>
        <v>6000  Loyer</v>
      </c>
    </row>
    <row r="98" spans="2:17" ht="12.75">
      <c r="B98" s="85">
        <v>6100</v>
      </c>
      <c r="C98" s="85" t="s">
        <v>36</v>
      </c>
      <c r="D98" s="85" t="s">
        <v>98</v>
      </c>
      <c r="E98" s="85" t="s">
        <v>99</v>
      </c>
      <c r="Q98" t="str">
        <f t="shared" si="16"/>
        <v>6100  Entretien &amp; répar.</v>
      </c>
    </row>
    <row r="99" spans="2:17" ht="12.75">
      <c r="B99" s="85">
        <v>6110</v>
      </c>
      <c r="C99" s="85" t="s">
        <v>136</v>
      </c>
      <c r="D99" s="85" t="s">
        <v>98</v>
      </c>
      <c r="E99" s="85" t="s">
        <v>99</v>
      </c>
      <c r="Q99" t="str">
        <f t="shared" si="16"/>
        <v>6110  Réparations</v>
      </c>
    </row>
    <row r="100" spans="2:17" ht="12.75">
      <c r="B100" s="85">
        <v>6160</v>
      </c>
      <c r="C100" s="85" t="s">
        <v>137</v>
      </c>
      <c r="D100" s="85" t="s">
        <v>98</v>
      </c>
      <c r="E100" s="85" t="s">
        <v>99</v>
      </c>
      <c r="Q100" t="str">
        <f t="shared" si="16"/>
        <v>6160  Leasing</v>
      </c>
    </row>
    <row r="101" spans="2:17" ht="12.75">
      <c r="B101" s="85">
        <v>6200</v>
      </c>
      <c r="C101" s="85" t="s">
        <v>123</v>
      </c>
      <c r="D101" s="85" t="s">
        <v>98</v>
      </c>
      <c r="E101" s="85" t="s">
        <v>99</v>
      </c>
      <c r="Q101" t="str">
        <f t="shared" si="16"/>
        <v>6200  Frais véhicules</v>
      </c>
    </row>
    <row r="102" spans="2:17" ht="12.75">
      <c r="B102" s="85">
        <v>6280</v>
      </c>
      <c r="C102" s="85" t="s">
        <v>179</v>
      </c>
      <c r="D102" s="85" t="s">
        <v>98</v>
      </c>
      <c r="E102" s="85" t="s">
        <v>99</v>
      </c>
      <c r="Q102" t="str">
        <f t="shared" si="16"/>
        <v>6280  Frais expédition</v>
      </c>
    </row>
    <row r="103" spans="2:17" ht="12.75">
      <c r="B103" s="85">
        <v>6300</v>
      </c>
      <c r="C103" s="85" t="s">
        <v>37</v>
      </c>
      <c r="D103" s="85" t="s">
        <v>98</v>
      </c>
      <c r="E103" s="85" t="s">
        <v>99</v>
      </c>
      <c r="Q103" t="str">
        <f t="shared" si="16"/>
        <v>6300  Assurances</v>
      </c>
    </row>
    <row r="104" spans="2:17" ht="12.75">
      <c r="B104" s="85">
        <v>6302</v>
      </c>
      <c r="C104" s="85" t="s">
        <v>138</v>
      </c>
      <c r="D104" s="85" t="s">
        <v>98</v>
      </c>
      <c r="E104" s="85" t="s">
        <v>99</v>
      </c>
      <c r="Q104" t="str">
        <f t="shared" si="16"/>
        <v>6302  Taxes</v>
      </c>
    </row>
    <row r="105" spans="2:17" ht="12.75">
      <c r="B105" s="85">
        <v>6400</v>
      </c>
      <c r="C105" s="85" t="s">
        <v>38</v>
      </c>
      <c r="D105" s="85" t="s">
        <v>98</v>
      </c>
      <c r="E105" s="85" t="s">
        <v>99</v>
      </c>
      <c r="Q105" t="str">
        <f t="shared" si="16"/>
        <v>6400  Electricité</v>
      </c>
    </row>
    <row r="106" spans="2:17" ht="12.75">
      <c r="B106" s="85">
        <v>6500</v>
      </c>
      <c r="C106" s="85" t="s">
        <v>124</v>
      </c>
      <c r="D106" s="85" t="s">
        <v>98</v>
      </c>
      <c r="E106" s="85" t="s">
        <v>99</v>
      </c>
      <c r="Q106" t="str">
        <f t="shared" si="16"/>
        <v>6500  Frais adminis.</v>
      </c>
    </row>
    <row r="107" spans="2:17" ht="12.75">
      <c r="B107" s="85">
        <v>6510</v>
      </c>
      <c r="C107" s="85" t="s">
        <v>39</v>
      </c>
      <c r="D107" s="85" t="s">
        <v>98</v>
      </c>
      <c r="E107" s="85" t="s">
        <v>99</v>
      </c>
      <c r="Q107" t="str">
        <f t="shared" si="16"/>
        <v>6510  Téléphones</v>
      </c>
    </row>
    <row r="108" spans="2:17" ht="12.75">
      <c r="B108" s="85">
        <v>6520</v>
      </c>
      <c r="C108" s="85" t="s">
        <v>139</v>
      </c>
      <c r="D108" s="85" t="s">
        <v>98</v>
      </c>
      <c r="E108" s="85" t="s">
        <v>99</v>
      </c>
      <c r="Q108" t="str">
        <f t="shared" si="16"/>
        <v>6520  Abonnementgs</v>
      </c>
    </row>
    <row r="109" spans="2:17" ht="12.75">
      <c r="B109" s="85">
        <v>6570</v>
      </c>
      <c r="C109" s="85" t="s">
        <v>40</v>
      </c>
      <c r="D109" s="85" t="s">
        <v>98</v>
      </c>
      <c r="E109" s="85" t="s">
        <v>99</v>
      </c>
      <c r="Q109" t="str">
        <f t="shared" si="16"/>
        <v>6570  Frais informatique</v>
      </c>
    </row>
    <row r="110" spans="2:17" ht="12.75">
      <c r="B110" s="85">
        <v>6600</v>
      </c>
      <c r="C110" s="85" t="s">
        <v>41</v>
      </c>
      <c r="D110" s="85" t="s">
        <v>98</v>
      </c>
      <c r="E110" s="85" t="s">
        <v>99</v>
      </c>
      <c r="Q110" t="str">
        <f t="shared" si="16"/>
        <v>6600  Publicité</v>
      </c>
    </row>
    <row r="111" spans="2:17" ht="12.75">
      <c r="B111" s="85">
        <v>6700</v>
      </c>
      <c r="C111" s="85" t="s">
        <v>192</v>
      </c>
      <c r="D111" s="85" t="s">
        <v>98</v>
      </c>
      <c r="E111" s="85" t="s">
        <v>99</v>
      </c>
      <c r="Q111" t="str">
        <f t="shared" si="16"/>
        <v>6700  Frais généraux</v>
      </c>
    </row>
    <row r="112" spans="2:17" ht="12.75">
      <c r="B112" s="85">
        <v>6710</v>
      </c>
      <c r="C112" s="85" t="s">
        <v>125</v>
      </c>
      <c r="D112" s="85" t="s">
        <v>98</v>
      </c>
      <c r="E112" s="85" t="s">
        <v>99</v>
      </c>
      <c r="Q112" t="str">
        <f t="shared" si="16"/>
        <v>6710  Diff. de caisse</v>
      </c>
    </row>
    <row r="113" spans="2:17" ht="12.75">
      <c r="B113" s="85">
        <v>6800</v>
      </c>
      <c r="C113" s="85" t="s">
        <v>42</v>
      </c>
      <c r="D113" s="85" t="s">
        <v>98</v>
      </c>
      <c r="E113" s="85" t="s">
        <v>99</v>
      </c>
      <c r="Q113" t="str">
        <f t="shared" si="16"/>
        <v>6800  Intérêts-charges</v>
      </c>
    </row>
    <row r="114" spans="2:17" ht="12.75">
      <c r="B114" s="85">
        <v>6840</v>
      </c>
      <c r="C114" s="85" t="s">
        <v>140</v>
      </c>
      <c r="D114" s="85" t="s">
        <v>98</v>
      </c>
      <c r="E114" s="85" t="s">
        <v>99</v>
      </c>
      <c r="Q114" t="str">
        <f t="shared" si="16"/>
        <v>6840  Frais bancaires</v>
      </c>
    </row>
    <row r="115" spans="2:17" ht="12.75">
      <c r="B115" s="85">
        <v>6850</v>
      </c>
      <c r="C115" s="85" t="s">
        <v>43</v>
      </c>
      <c r="D115" s="85" t="s">
        <v>98</v>
      </c>
      <c r="E115" s="85" t="s">
        <v>99</v>
      </c>
      <c r="Q115" t="str">
        <f t="shared" si="16"/>
        <v>6850  Intérêts-produits</v>
      </c>
    </row>
    <row r="116" spans="2:17" ht="12.75">
      <c r="B116" s="85">
        <v>6860</v>
      </c>
      <c r="C116" s="85" t="s">
        <v>79</v>
      </c>
      <c r="D116" s="85" t="s">
        <v>98</v>
      </c>
      <c r="E116" s="85" t="s">
        <v>99</v>
      </c>
      <c r="Q116" t="str">
        <f t="shared" si="16"/>
        <v>6860  Frais d'émission</v>
      </c>
    </row>
    <row r="117" spans="2:17" ht="12.75">
      <c r="B117" s="85">
        <v>6900</v>
      </c>
      <c r="C117" s="85" t="s">
        <v>44</v>
      </c>
      <c r="D117" s="85" t="s">
        <v>98</v>
      </c>
      <c r="E117" s="85" t="s">
        <v>99</v>
      </c>
      <c r="Q117" t="str">
        <f t="shared" si="16"/>
        <v>6900  Amortissements</v>
      </c>
    </row>
    <row r="118" spans="2:17" ht="12.75">
      <c r="B118" s="94">
        <v>7400</v>
      </c>
      <c r="C118" s="94" t="s">
        <v>150</v>
      </c>
      <c r="D118" s="94" t="s">
        <v>99</v>
      </c>
      <c r="E118" s="94" t="s">
        <v>98</v>
      </c>
      <c r="Q118" t="str">
        <f t="shared" si="16"/>
        <v>7400  Prod. financiers</v>
      </c>
    </row>
    <row r="119" spans="2:17" ht="12.75">
      <c r="B119" s="94">
        <v>7410</v>
      </c>
      <c r="C119" s="94" t="s">
        <v>126</v>
      </c>
      <c r="D119" s="94"/>
      <c r="E119" s="94"/>
      <c r="Q119" t="str">
        <f t="shared" si="16"/>
        <v>7410  Ch. s/placements</v>
      </c>
    </row>
    <row r="120" spans="2:17" ht="12.75">
      <c r="B120" s="94">
        <v>7500</v>
      </c>
      <c r="C120" s="94" t="s">
        <v>142</v>
      </c>
      <c r="D120" s="94"/>
      <c r="E120" s="94"/>
      <c r="Q120" t="str">
        <f t="shared" si="16"/>
        <v>7500  Prod. d'immeubles</v>
      </c>
    </row>
    <row r="121" spans="2:17" ht="12.75">
      <c r="B121" s="94">
        <v>7510</v>
      </c>
      <c r="C121" s="94" t="s">
        <v>143</v>
      </c>
      <c r="D121" s="94"/>
      <c r="E121" s="94"/>
      <c r="Q121" t="str">
        <f t="shared" si="16"/>
        <v>7510  Ch.  s/ immeubles</v>
      </c>
    </row>
    <row r="122" spans="2:17" ht="12.75">
      <c r="B122" s="94">
        <v>7520</v>
      </c>
      <c r="C122" s="94" t="s">
        <v>80</v>
      </c>
      <c r="D122" s="94"/>
      <c r="E122" s="94"/>
      <c r="Q122" t="str">
        <f t="shared" si="16"/>
        <v>7520  Chauffage</v>
      </c>
    </row>
    <row r="123" spans="2:17" ht="12.75">
      <c r="B123" s="94">
        <v>8000</v>
      </c>
      <c r="C123" s="94" t="s">
        <v>45</v>
      </c>
      <c r="D123" s="94"/>
      <c r="E123" s="94"/>
      <c r="Q123" t="str">
        <f t="shared" si="16"/>
        <v>8000  Produits exception.</v>
      </c>
    </row>
    <row r="124" spans="2:17" ht="12.75">
      <c r="B124" s="94">
        <v>8005</v>
      </c>
      <c r="C124" s="94" t="s">
        <v>141</v>
      </c>
      <c r="D124" s="94"/>
      <c r="E124" s="94"/>
      <c r="Q124" t="str">
        <f t="shared" si="16"/>
        <v>8005  Subventions</v>
      </c>
    </row>
    <row r="125" spans="2:17" ht="12.75">
      <c r="B125" s="94">
        <v>8010</v>
      </c>
      <c r="C125" s="94" t="s">
        <v>46</v>
      </c>
      <c r="D125" s="94"/>
      <c r="E125" s="94"/>
      <c r="Q125" t="str">
        <f t="shared" si="16"/>
        <v>8010  Charges exception.</v>
      </c>
    </row>
    <row r="126" spans="2:17" ht="12.75">
      <c r="B126" s="94">
        <v>8015</v>
      </c>
      <c r="C126" s="94" t="s">
        <v>30</v>
      </c>
      <c r="D126" s="94"/>
      <c r="E126" s="94"/>
      <c r="Q126" t="str">
        <f t="shared" si="16"/>
        <v>8015  Pertes s/créances</v>
      </c>
    </row>
    <row r="127" spans="2:17" ht="12.75">
      <c r="B127" s="94">
        <v>8900</v>
      </c>
      <c r="C127" s="94" t="s">
        <v>81</v>
      </c>
      <c r="D127" s="94"/>
      <c r="E127" s="94"/>
      <c r="Q127" t="str">
        <f t="shared" si="16"/>
        <v>8900  Impôt sur bénéfice</v>
      </c>
    </row>
    <row r="128" spans="2:17" ht="12.75">
      <c r="B128" s="94">
        <v>8910</v>
      </c>
      <c r="C128" s="94" t="s">
        <v>82</v>
      </c>
      <c r="D128" s="94"/>
      <c r="E128" s="94"/>
      <c r="Q128" t="str">
        <f t="shared" si="16"/>
        <v>8910  Impôt sur capital</v>
      </c>
    </row>
    <row r="129" spans="2:17" ht="12.75">
      <c r="B129" s="94">
        <v>9000</v>
      </c>
      <c r="C129" s="94" t="s">
        <v>83</v>
      </c>
      <c r="D129" s="94"/>
      <c r="E129" s="94"/>
      <c r="Q129" t="str">
        <f t="shared" si="16"/>
        <v>9000  Résultat</v>
      </c>
    </row>
    <row r="130" spans="2:17" ht="12.75">
      <c r="B130" s="94">
        <v>9100</v>
      </c>
      <c r="C130" s="94" t="s">
        <v>85</v>
      </c>
      <c r="D130" s="94"/>
      <c r="E130" s="94"/>
      <c r="Q130" t="str">
        <f t="shared" si="16"/>
        <v>9100  Bilan d'ouverture</v>
      </c>
    </row>
    <row r="131" spans="2:17" ht="12.75">
      <c r="B131" s="94">
        <v>9110</v>
      </c>
      <c r="C131" s="94" t="s">
        <v>84</v>
      </c>
      <c r="D131" s="94"/>
      <c r="E131" s="94"/>
      <c r="Q131" t="str">
        <f t="shared" si="16"/>
        <v>9110  Bilan de clôture</v>
      </c>
    </row>
    <row r="132" spans="2:17" ht="12.75">
      <c r="B132" s="153"/>
      <c r="C132" s="154"/>
      <c r="D132" s="154"/>
      <c r="E132" s="155"/>
      <c r="Q132" t="str">
        <f aca="true" t="shared" si="17" ref="Q132:Q150">B132&amp;"  "&amp;C132</f>
        <v>  </v>
      </c>
    </row>
    <row r="133" spans="2:17" ht="12.75">
      <c r="B133" s="156"/>
      <c r="C133" s="157"/>
      <c r="D133" s="157"/>
      <c r="E133" s="158"/>
      <c r="Q133" t="str">
        <f t="shared" si="17"/>
        <v>  </v>
      </c>
    </row>
    <row r="134" spans="2:17" ht="12.75">
      <c r="B134" s="156"/>
      <c r="C134" s="157"/>
      <c r="D134" s="157"/>
      <c r="E134" s="158"/>
      <c r="Q134" t="str">
        <f t="shared" si="17"/>
        <v>  </v>
      </c>
    </row>
    <row r="135" spans="2:17" ht="12.75">
      <c r="B135" s="156"/>
      <c r="C135" s="157"/>
      <c r="D135" s="157"/>
      <c r="E135" s="158"/>
      <c r="Q135" t="str">
        <f t="shared" si="17"/>
        <v>  </v>
      </c>
    </row>
    <row r="136" spans="2:17" ht="12.75">
      <c r="B136" s="156"/>
      <c r="C136" s="157"/>
      <c r="D136" s="157"/>
      <c r="E136" s="158"/>
      <c r="Q136" t="str">
        <f t="shared" si="17"/>
        <v>  </v>
      </c>
    </row>
    <row r="137" spans="2:17" ht="12.75">
      <c r="B137" s="156"/>
      <c r="C137" s="157"/>
      <c r="D137" s="157"/>
      <c r="E137" s="158"/>
      <c r="Q137" t="str">
        <f t="shared" si="17"/>
        <v>  </v>
      </c>
    </row>
    <row r="138" spans="2:17" ht="12.75">
      <c r="B138" s="156"/>
      <c r="C138" s="157"/>
      <c r="D138" s="157"/>
      <c r="E138" s="158"/>
      <c r="Q138" t="str">
        <f t="shared" si="17"/>
        <v>  </v>
      </c>
    </row>
    <row r="139" spans="2:17" ht="12.75">
      <c r="B139" s="156"/>
      <c r="C139" s="157"/>
      <c r="D139" s="157"/>
      <c r="E139" s="158"/>
      <c r="Q139" t="str">
        <f t="shared" si="17"/>
        <v>  </v>
      </c>
    </row>
    <row r="140" spans="2:17" ht="12.75">
      <c r="B140" s="156"/>
      <c r="C140" s="157"/>
      <c r="D140" s="157"/>
      <c r="E140" s="158"/>
      <c r="Q140" t="str">
        <f t="shared" si="17"/>
        <v>  </v>
      </c>
    </row>
    <row r="141" spans="2:17" ht="12.75">
      <c r="B141" s="156"/>
      <c r="C141" s="157"/>
      <c r="D141" s="157"/>
      <c r="E141" s="158"/>
      <c r="Q141" t="str">
        <f t="shared" si="17"/>
        <v>  </v>
      </c>
    </row>
    <row r="142" spans="2:17" ht="12.75">
      <c r="B142" s="156"/>
      <c r="C142" s="157"/>
      <c r="D142" s="157"/>
      <c r="E142" s="158"/>
      <c r="Q142" t="str">
        <f t="shared" si="17"/>
        <v>  </v>
      </c>
    </row>
    <row r="143" spans="2:17" ht="12.75">
      <c r="B143" s="156"/>
      <c r="C143" s="157"/>
      <c r="D143" s="157"/>
      <c r="E143" s="158"/>
      <c r="Q143" t="str">
        <f t="shared" si="17"/>
        <v>  </v>
      </c>
    </row>
    <row r="144" spans="2:17" ht="12.75">
      <c r="B144" s="156"/>
      <c r="C144" s="157"/>
      <c r="D144" s="157"/>
      <c r="E144" s="158"/>
      <c r="Q144" t="str">
        <f t="shared" si="17"/>
        <v>  </v>
      </c>
    </row>
    <row r="145" spans="2:17" ht="12.75">
      <c r="B145" s="156"/>
      <c r="C145" s="157"/>
      <c r="D145" s="157"/>
      <c r="E145" s="158"/>
      <c r="Q145" t="str">
        <f t="shared" si="17"/>
        <v>  </v>
      </c>
    </row>
    <row r="146" spans="2:17" ht="12.75">
      <c r="B146" s="156"/>
      <c r="C146" s="157"/>
      <c r="D146" s="157"/>
      <c r="E146" s="158"/>
      <c r="Q146" t="str">
        <f t="shared" si="17"/>
        <v>  </v>
      </c>
    </row>
    <row r="147" spans="2:17" ht="12.75">
      <c r="B147" s="156"/>
      <c r="C147" s="157"/>
      <c r="D147" s="157"/>
      <c r="E147" s="158"/>
      <c r="Q147" t="str">
        <f t="shared" si="17"/>
        <v>  </v>
      </c>
    </row>
    <row r="148" spans="2:17" ht="12.75">
      <c r="B148" s="156"/>
      <c r="C148" s="157"/>
      <c r="D148" s="157"/>
      <c r="E148" s="158"/>
      <c r="Q148" t="str">
        <f t="shared" si="17"/>
        <v>  </v>
      </c>
    </row>
    <row r="149" spans="2:17" ht="12.75">
      <c r="B149" s="156"/>
      <c r="C149" s="157"/>
      <c r="D149" s="157"/>
      <c r="E149" s="158"/>
      <c r="Q149" t="str">
        <f t="shared" si="17"/>
        <v>  </v>
      </c>
    </row>
    <row r="150" spans="2:17" ht="12.75">
      <c r="B150" s="159"/>
      <c r="C150" s="160"/>
      <c r="D150" s="160"/>
      <c r="E150" s="161"/>
      <c r="Q150" t="str">
        <f t="shared" si="17"/>
        <v>  </v>
      </c>
    </row>
  </sheetData>
  <mergeCells count="1">
    <mergeCell ref="A1:F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SPES</dc:creator>
  <cp:keywords/>
  <dc:description/>
  <cp:lastModifiedBy>Peguiron</cp:lastModifiedBy>
  <cp:lastPrinted>2006-02-19T00:00:30Z</cp:lastPrinted>
  <dcterms:created xsi:type="dcterms:W3CDTF">2001-09-28T23:05:35Z</dcterms:created>
  <dcterms:modified xsi:type="dcterms:W3CDTF">2012-09-14T23:43:23Z</dcterms:modified>
  <cp:category/>
  <cp:version/>
  <cp:contentType/>
  <cp:contentStatus/>
</cp:coreProperties>
</file>