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5" yWindow="65446" windowWidth="19320" windowHeight="12090" activeTab="0"/>
  </bookViews>
  <sheets>
    <sheet name="AJU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G6" authorId="0">
      <text>
        <r>
          <rPr>
            <u val="single"/>
            <sz val="10"/>
            <rFont val="Tahoma"/>
            <family val="2"/>
          </rPr>
          <t>Taux admis par le fisc</t>
        </r>
        <r>
          <rPr>
            <sz val="10"/>
            <rFont val="Tahoma"/>
            <family val="2"/>
          </rPr>
          <t xml:space="preserve"> :
Bâtiments commerciaux     4 %
Mobilier     25 %
Machines destinées à la production 30 %
Véhicules     40%
Machines de bureau   40 %
Vaisselle et linge (hôtel / restaurant) 45 %
N.B. Calcul sur valeur résiduelle
</t>
        </r>
      </text>
    </comment>
    <comment ref="G10" authorId="0">
      <text>
        <r>
          <rPr>
            <sz val="10"/>
            <rFont val="Tahoma"/>
            <family val="2"/>
          </rPr>
          <t xml:space="preserve">Débiteurs domiciliés en Suisse
    (créances en CHF)   5 %
Débiteurs domiciliés à l’étranger
   (créances en CHF)   10%
Débiteurs domiciliés à l’étranger
   (créances en monnaies étrangères 15 %
</t>
        </r>
      </text>
    </comment>
    <comment ref="G16" authorId="0">
      <text>
        <r>
          <rPr>
            <sz val="10"/>
            <rFont val="Tahoma"/>
            <family val="2"/>
          </rPr>
          <t>Visa :
Cotisation annuelle prélevée automatiquement sur le compte !</t>
        </r>
      </text>
    </comment>
    <comment ref="G9" authorId="0">
      <text>
        <r>
          <rPr>
            <b/>
            <sz val="8"/>
            <rFont val="Tahoma"/>
            <family val="2"/>
          </rPr>
          <t>Achat                          200'000.-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>Valeur résiduelle de la machine</t>
        </r>
        <r>
          <rPr>
            <sz val="8"/>
            <rFont val="Tahoma"/>
            <family val="0"/>
          </rPr>
          <t xml:space="preserve"> :
La première année        200'000.-
La deuxième année      160'000.-
La troisième année       128'000.-
La quatrième année     102'400.-
La cinquième année        81'920.-
etc...  
     </t>
        </r>
      </text>
    </comment>
    <comment ref="G14" authorId="0">
      <text>
        <r>
          <rPr>
            <sz val="9"/>
            <rFont val="Tahoma"/>
            <family val="2"/>
          </rPr>
          <t>Postfinance a prélevé des frais sans pièces justificative.</t>
        </r>
      </text>
    </comment>
  </commentList>
</comments>
</file>

<file path=xl/sharedStrings.xml><?xml version="1.0" encoding="utf-8"?>
<sst xmlns="http://schemas.openxmlformats.org/spreadsheetml/2006/main" count="152" uniqueCount="148">
  <si>
    <t xml:space="preserve">No </t>
  </si>
  <si>
    <t>Sommes</t>
  </si>
  <si>
    <t xml:space="preserve"> </t>
  </si>
  <si>
    <t>Caisse</t>
  </si>
  <si>
    <t>Poste</t>
  </si>
  <si>
    <t>Banque créancière</t>
  </si>
  <si>
    <t>Titres</t>
  </si>
  <si>
    <t>Impôt anticipé (IA)</t>
  </si>
  <si>
    <t>Stock marchandises</t>
  </si>
  <si>
    <t>Stock matière</t>
  </si>
  <si>
    <t>Prêts accordés</t>
  </si>
  <si>
    <t>Machines</t>
  </si>
  <si>
    <t>Outillage</t>
  </si>
  <si>
    <t>Mobilier</t>
  </si>
  <si>
    <t>Véhicules</t>
  </si>
  <si>
    <t>Immeubles</t>
  </si>
  <si>
    <t>Brevets</t>
  </si>
  <si>
    <t>Goodwil</t>
  </si>
  <si>
    <t>Fournisseurs</t>
  </si>
  <si>
    <t>Créanciers</t>
  </si>
  <si>
    <t>AVS</t>
  </si>
  <si>
    <t>Caisse de pension</t>
  </si>
  <si>
    <t>Caisse de compensation</t>
  </si>
  <si>
    <t>TVA due</t>
  </si>
  <si>
    <t>Effets à payer</t>
  </si>
  <si>
    <t>Hypothèque</t>
  </si>
  <si>
    <t>Charges à payer</t>
  </si>
  <si>
    <t>Capital</t>
  </si>
  <si>
    <t>Privé</t>
  </si>
  <si>
    <t>Achats marchandises</t>
  </si>
  <si>
    <t>Achats matière</t>
  </si>
  <si>
    <t>Frais d'achat</t>
  </si>
  <si>
    <t>Salaires</t>
  </si>
  <si>
    <t>Charges sociales</t>
  </si>
  <si>
    <t>Loyers</t>
  </si>
  <si>
    <t>Leasing</t>
  </si>
  <si>
    <t>Intérêts</t>
  </si>
  <si>
    <t>Frais bancaires</t>
  </si>
  <si>
    <t>Frais d'entretien</t>
  </si>
  <si>
    <t>Frais de réparation</t>
  </si>
  <si>
    <t>Frais de véhicules</t>
  </si>
  <si>
    <t>Primes d'assurance</t>
  </si>
  <si>
    <t>Taxes</t>
  </si>
  <si>
    <t>Electricité - Gaz</t>
  </si>
  <si>
    <t>Eau</t>
  </si>
  <si>
    <t>Fournitures de bureau</t>
  </si>
  <si>
    <t>Téléphone</t>
  </si>
  <si>
    <t>Abonnements</t>
  </si>
  <si>
    <t>Maintenance informatique</t>
  </si>
  <si>
    <t>Publicité</t>
  </si>
  <si>
    <t>Annonces</t>
  </si>
  <si>
    <t>Frais de représentation</t>
  </si>
  <si>
    <t>Frais divers</t>
  </si>
  <si>
    <t>Frais de vente</t>
  </si>
  <si>
    <t>Ventes marchandises</t>
  </si>
  <si>
    <t>Produits des travaux</t>
  </si>
  <si>
    <t>Produits financiers</t>
  </si>
  <si>
    <t>Honoraires</t>
  </si>
  <si>
    <t>Subventions</t>
  </si>
  <si>
    <t>Exploitation</t>
  </si>
  <si>
    <t>Pertes et Profits</t>
  </si>
  <si>
    <t>Bilan d'ouverture</t>
  </si>
  <si>
    <t>Bilan de clôture</t>
  </si>
  <si>
    <t>Actif</t>
  </si>
  <si>
    <t>Passif</t>
  </si>
  <si>
    <t>Charges</t>
  </si>
  <si>
    <t>Sterchi</t>
  </si>
  <si>
    <t>Banque dépôt</t>
  </si>
  <si>
    <t>Produits à recevoir</t>
  </si>
  <si>
    <t>Dettes bancaires</t>
  </si>
  <si>
    <t>Povisions à long terme</t>
  </si>
  <si>
    <t>Bénéfice/Perte rés. du Bilan</t>
  </si>
  <si>
    <t>Sous-traitance</t>
  </si>
  <si>
    <t>Recherche</t>
  </si>
  <si>
    <t>Produits des titres</t>
  </si>
  <si>
    <t>Pertes sur clients</t>
  </si>
  <si>
    <t xml:space="preserve">Résultat des placements </t>
  </si>
  <si>
    <t>Produits exceptionnels</t>
  </si>
  <si>
    <t>Charges exceptionnelles</t>
  </si>
  <si>
    <t>Impôts</t>
  </si>
  <si>
    <t>Effets à recevoir</t>
  </si>
  <si>
    <t xml:space="preserve"> - Provision sur déb.</t>
  </si>
  <si>
    <t>Ch. constatées d'avance</t>
  </si>
  <si>
    <t xml:space="preserve"> - Fonds amortis.</t>
  </si>
  <si>
    <t>Pr. constatés d'avance</t>
  </si>
  <si>
    <t>Ch. et pr. hors exp.</t>
  </si>
  <si>
    <t>Ch. et pr. d'immeubles</t>
  </si>
  <si>
    <r>
      <t xml:space="preserve">Plan comptable selon brochure "Comptabilité un jeu d'enfant" </t>
    </r>
    <r>
      <rPr>
        <sz val="8"/>
        <rFont val="Arial"/>
        <family val="2"/>
      </rPr>
      <t>(Version Sterchi)</t>
    </r>
  </si>
  <si>
    <t>Fonds de réverse</t>
  </si>
  <si>
    <t xml:space="preserve">  - - - 9</t>
  </si>
  <si>
    <t>Réductions / achats</t>
  </si>
  <si>
    <t>Réductions / ventes</t>
  </si>
  <si>
    <t>débit</t>
  </si>
  <si>
    <t>crédit</t>
  </si>
  <si>
    <t>somme</t>
  </si>
  <si>
    <t>1. ramener les colonnes</t>
  </si>
  <si>
    <t>3. Outils/Options</t>
  </si>
  <si>
    <t xml:space="preserve">    sans entête</t>
  </si>
  <si>
    <t>4. Protéger la feuille</t>
  </si>
  <si>
    <r>
      <t xml:space="preserve">Solution  ici </t>
    </r>
    <r>
      <rPr>
        <sz val="10"/>
        <rFont val="Arial"/>
        <family val="0"/>
      </rPr>
      <t xml:space="preserve"> :</t>
    </r>
  </si>
  <si>
    <t>Format : largeur 0</t>
  </si>
  <si>
    <t>&lt;-------------------------------&gt;</t>
  </si>
  <si>
    <t>C  Y. Péguiron</t>
  </si>
  <si>
    <t>Réponse des 4 menus</t>
  </si>
  <si>
    <t xml:space="preserve">  &lt;a</t>
  </si>
  <si>
    <t>créditer</t>
  </si>
  <si>
    <t>débiter</t>
  </si>
  <si>
    <t>Produits</t>
  </si>
  <si>
    <t>Hors exp et Résultat</t>
  </si>
  <si>
    <t>TVA à décaisser</t>
  </si>
  <si>
    <t>Créances clients</t>
  </si>
  <si>
    <t>Charges immeubles</t>
  </si>
  <si>
    <t>Produits immeubles</t>
  </si>
  <si>
    <t xml:space="preserve">    K;L;M à largeur 0</t>
  </si>
  <si>
    <t xml:space="preserve"> Libellés des opérations</t>
  </si>
  <si>
    <t>Comptes à</t>
  </si>
  <si>
    <t>Actifs</t>
  </si>
  <si>
    <t>Passifs</t>
  </si>
  <si>
    <t>Exploit.</t>
  </si>
  <si>
    <t>2. largeur G =69</t>
  </si>
  <si>
    <t>Sélectionner la case jaune à compléter puis choisir le compte dans la liste.</t>
  </si>
  <si>
    <t>Informatique CHF 80'000.-.                   Amortissement direct au maximum fiscal</t>
  </si>
  <si>
    <t>Leçon 6 - Exercice 15 - Journal autocorrectif sur les ajustements</t>
  </si>
  <si>
    <t>Coins rouges = commentaires</t>
  </si>
  <si>
    <t>Créances douteuses</t>
  </si>
  <si>
    <t>Diff. de change</t>
  </si>
  <si>
    <t>Créances en €</t>
  </si>
  <si>
    <t>Créances en $</t>
  </si>
  <si>
    <t>Ordinateurs</t>
  </si>
  <si>
    <t>Amortis. cumulé mach.</t>
  </si>
  <si>
    <t>Amortis. cumulé imm.</t>
  </si>
  <si>
    <t>Amortis. s/ immeuble</t>
  </si>
  <si>
    <t>Amortissements div.</t>
  </si>
  <si>
    <r>
      <t xml:space="preserve">Créances en $ 40'000.-. </t>
    </r>
    <r>
      <rPr>
        <sz val="9"/>
        <rFont val="Arial"/>
        <family val="2"/>
      </rPr>
      <t xml:space="preserve"> (Cours 1.2)</t>
    </r>
    <r>
      <rPr>
        <sz val="10"/>
        <rFont val="Arial"/>
        <family val="2"/>
      </rPr>
      <t xml:space="preserve">              Evaluation au cours moyen $ 38'000.-</t>
    </r>
  </si>
  <si>
    <r>
      <t>Créances en Euro € 60'000.-</t>
    </r>
    <r>
      <rPr>
        <sz val="9"/>
        <rFont val="Arial"/>
        <family val="2"/>
      </rPr>
      <t>(Cours 1.5)</t>
    </r>
    <r>
      <rPr>
        <sz val="10"/>
        <rFont val="Arial"/>
        <family val="2"/>
      </rPr>
      <t xml:space="preserve">             Créer une provision au taux légal</t>
    </r>
  </si>
  <si>
    <t>Créances suisses CHF 400'000.-.                   Considérer le 5% comme douteux</t>
  </si>
  <si>
    <t>Caisse CHF 1375.-.                                                   Prise de caisse CHF 1365.-</t>
  </si>
  <si>
    <t>CornerBanc Visa CHF 4'200.-.                                      Relevé au 31.12 dû 4280.-</t>
  </si>
  <si>
    <t>Titres CHF 80'000.-.                  Le cours moyen de décembre donne CHF 96'000.-</t>
  </si>
  <si>
    <t>Poste CHF 15'970.-.                                  Dernier extrait de compte CHF 15'964.-</t>
  </si>
  <si>
    <t>Frais de port et CP</t>
  </si>
  <si>
    <t>Hypothèque CHF 1'200'000.-.                  Amortissement financier 0.5 % - par poste</t>
  </si>
  <si>
    <t>Immeuble CHF 3'600'000.-.              Amortissement indirect 1/2 maximum fiscal</t>
  </si>
  <si>
    <t>Mobilier CHF 200'000.-.                       Amortissement direct au maximum fiscal</t>
  </si>
  <si>
    <t>zoom</t>
  </si>
  <si>
    <t>Les petits triangles rouges vous donnent des informations précieuses !</t>
  </si>
  <si>
    <t>Machines Prix d'achat 200'000.- il y a 30 mois.     Amort. indirect décroissant 20%</t>
  </si>
  <si>
    <t>Version 2.2.06 - corrections 12.12.10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</si>
</sst>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6"/>
      <name val="Times New Roman"/>
      <family val="1"/>
    </font>
    <font>
      <sz val="8"/>
      <color indexed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i/>
      <sz val="8"/>
      <color indexed="48"/>
      <name val="Arial"/>
      <family val="2"/>
    </font>
    <font>
      <i/>
      <sz val="8"/>
      <color indexed="23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sz val="10"/>
      <color indexed="11"/>
      <name val="Arial"/>
      <family val="2"/>
    </font>
    <font>
      <sz val="10"/>
      <color indexed="45"/>
      <name val="Arial"/>
      <family val="2"/>
    </font>
    <font>
      <i/>
      <sz val="9"/>
      <color indexed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1" fillId="2" borderId="8" xfId="0" applyFont="1" applyFill="1" applyBorder="1" applyAlignment="1">
      <alignment horizontal="right"/>
    </xf>
    <xf numFmtId="0" fontId="0" fillId="8" borderId="4" xfId="0" applyFill="1" applyBorder="1" applyAlignment="1">
      <alignment/>
    </xf>
    <xf numFmtId="0" fontId="1" fillId="8" borderId="6" xfId="0" applyFont="1" applyFill="1" applyBorder="1" applyAlignment="1">
      <alignment/>
    </xf>
    <xf numFmtId="0" fontId="0" fillId="8" borderId="5" xfId="0" applyFill="1" applyBorder="1" applyAlignment="1">
      <alignment/>
    </xf>
    <xf numFmtId="0" fontId="1" fillId="8" borderId="8" xfId="0" applyFont="1" applyFill="1" applyBorder="1" applyAlignment="1">
      <alignment/>
    </xf>
    <xf numFmtId="0" fontId="0" fillId="9" borderId="4" xfId="0" applyFill="1" applyBorder="1" applyAlignment="1">
      <alignment/>
    </xf>
    <xf numFmtId="0" fontId="1" fillId="9" borderId="6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7" xfId="0" applyFont="1" applyFill="1" applyBorder="1" applyAlignment="1">
      <alignment/>
    </xf>
    <xf numFmtId="0" fontId="0" fillId="9" borderId="5" xfId="0" applyFill="1" applyBorder="1" applyAlignment="1">
      <alignment/>
    </xf>
    <xf numFmtId="0" fontId="1" fillId="9" borderId="8" xfId="0" applyFont="1" applyFill="1" applyBorder="1" applyAlignment="1">
      <alignment/>
    </xf>
    <xf numFmtId="0" fontId="5" fillId="0" borderId="0" xfId="0" applyFont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10" borderId="2" xfId="0" applyFont="1" applyFill="1" applyBorder="1" applyAlignment="1" applyProtection="1">
      <alignment/>
      <protection locked="0"/>
    </xf>
    <xf numFmtId="4" fontId="7" fillId="10" borderId="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7" fillId="11" borderId="2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11" borderId="4" xfId="0" applyFont="1" applyFill="1" applyBorder="1" applyAlignment="1" applyProtection="1">
      <alignment/>
      <protection/>
    </xf>
    <xf numFmtId="0" fontId="7" fillId="11" borderId="0" xfId="0" applyFont="1" applyFill="1" applyBorder="1" applyAlignment="1" applyProtection="1">
      <alignment/>
      <protection/>
    </xf>
    <xf numFmtId="0" fontId="7" fillId="11" borderId="5" xfId="0" applyFont="1" applyFill="1" applyBorder="1" applyAlignment="1" applyProtection="1">
      <alignment/>
      <protection/>
    </xf>
    <xf numFmtId="0" fontId="7" fillId="11" borderId="4" xfId="0" applyFont="1" applyFill="1" applyBorder="1" applyAlignment="1" applyProtection="1">
      <alignment/>
      <protection locked="0"/>
    </xf>
    <xf numFmtId="4" fontId="7" fillId="11" borderId="6" xfId="0" applyNumberFormat="1" applyFont="1" applyFill="1" applyBorder="1" applyAlignment="1" applyProtection="1">
      <alignment/>
      <protection locked="0"/>
    </xf>
    <xf numFmtId="0" fontId="7" fillId="11" borderId="0" xfId="0" applyFont="1" applyFill="1" applyBorder="1" applyAlignment="1" applyProtection="1">
      <alignment/>
      <protection locked="0"/>
    </xf>
    <xf numFmtId="0" fontId="0" fillId="11" borderId="0" xfId="0" applyFont="1" applyFill="1" applyBorder="1" applyAlignment="1">
      <alignment/>
    </xf>
    <xf numFmtId="4" fontId="7" fillId="11" borderId="7" xfId="0" applyNumberFormat="1" applyFont="1" applyFill="1" applyBorder="1" applyAlignment="1" applyProtection="1">
      <alignment/>
      <protection locked="0"/>
    </xf>
    <xf numFmtId="0" fontId="7" fillId="11" borderId="5" xfId="0" applyFont="1" applyFill="1" applyBorder="1" applyAlignment="1" applyProtection="1">
      <alignment/>
      <protection locked="0"/>
    </xf>
    <xf numFmtId="0" fontId="0" fillId="11" borderId="5" xfId="0" applyFont="1" applyFill="1" applyBorder="1" applyAlignment="1">
      <alignment/>
    </xf>
    <xf numFmtId="4" fontId="7" fillId="11" borderId="8" xfId="0" applyNumberFormat="1" applyFont="1" applyFill="1" applyBorder="1" applyAlignment="1" applyProtection="1">
      <alignment/>
      <protection locked="0"/>
    </xf>
    <xf numFmtId="0" fontId="22" fillId="11" borderId="0" xfId="0" applyFont="1" applyFill="1" applyBorder="1" applyAlignment="1">
      <alignment horizontal="right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7" fillId="11" borderId="2" xfId="0" applyFont="1" applyFill="1" applyBorder="1" applyAlignment="1" applyProtection="1">
      <alignment/>
      <protection locked="0"/>
    </xf>
    <xf numFmtId="4" fontId="7" fillId="11" borderId="2" xfId="0" applyNumberFormat="1" applyFont="1" applyFill="1" applyBorder="1" applyAlignment="1" applyProtection="1">
      <alignment/>
      <protection locked="0"/>
    </xf>
    <xf numFmtId="0" fontId="26" fillId="2" borderId="0" xfId="0" applyFont="1" applyFill="1" applyBorder="1" applyAlignment="1">
      <alignment/>
    </xf>
    <xf numFmtId="0" fontId="27" fillId="3" borderId="0" xfId="0" applyFont="1" applyFill="1" applyAlignment="1">
      <alignment/>
    </xf>
    <xf numFmtId="0" fontId="19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</xdr:row>
      <xdr:rowOff>47625</xdr:rowOff>
    </xdr:from>
    <xdr:to>
      <xdr:col>21</xdr:col>
      <xdr:colOff>333375</xdr:colOff>
      <xdr:row>6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10048875" y="542925"/>
          <a:ext cx="1571625" cy="514350"/>
        </a:xfrm>
        <a:prstGeom prst="wav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Plan comptable</a:t>
          </a:r>
        </a:p>
      </xdr:txBody>
    </xdr:sp>
    <xdr:clientData/>
  </xdr:twoCellAnchor>
  <xdr:twoCellAnchor>
    <xdr:from>
      <xdr:col>1</xdr:col>
      <xdr:colOff>9525</xdr:colOff>
      <xdr:row>36</xdr:row>
      <xdr:rowOff>47625</xdr:rowOff>
    </xdr:from>
    <xdr:to>
      <xdr:col>1</xdr:col>
      <xdr:colOff>114300</xdr:colOff>
      <xdr:row>36</xdr:row>
      <xdr:rowOff>152400</xdr:rowOff>
    </xdr:to>
    <xdr:sp>
      <xdr:nvSpPr>
        <xdr:cNvPr id="2" name="Oval 15"/>
        <xdr:cNvSpPr>
          <a:spLocks/>
        </xdr:cNvSpPr>
      </xdr:nvSpPr>
      <xdr:spPr>
        <a:xfrm flipH="1" flipV="1">
          <a:off x="133350" y="575310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32</xdr:row>
      <xdr:rowOff>85725</xdr:rowOff>
    </xdr:from>
    <xdr:to>
      <xdr:col>20</xdr:col>
      <xdr:colOff>9525</xdr:colOff>
      <xdr:row>34</xdr:row>
      <xdr:rowOff>85725</xdr:rowOff>
    </xdr:to>
    <xdr:sp>
      <xdr:nvSpPr>
        <xdr:cNvPr id="3" name="Rectangle 68"/>
        <xdr:cNvSpPr>
          <a:spLocks/>
        </xdr:cNvSpPr>
      </xdr:nvSpPr>
      <xdr:spPr>
        <a:xfrm>
          <a:off x="10363200" y="5143500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47625</xdr:colOff>
      <xdr:row>22</xdr:row>
      <xdr:rowOff>0</xdr:rowOff>
    </xdr:from>
    <xdr:ext cx="333375" cy="2181225"/>
    <xdr:grpSp>
      <xdr:nvGrpSpPr>
        <xdr:cNvPr id="4" name="Group 115"/>
        <xdr:cNvGrpSpPr>
          <a:grpSpLocks/>
        </xdr:cNvGrpSpPr>
      </xdr:nvGrpSpPr>
      <xdr:grpSpPr>
        <a:xfrm>
          <a:off x="11753850" y="4514850"/>
          <a:ext cx="333375" cy="2181225"/>
          <a:chOff x="1071" y="423"/>
          <a:chExt cx="35" cy="229"/>
        </a:xfrm>
        <a:solidFill>
          <a:srgbClr val="FFFFFF"/>
        </a:solidFill>
      </xdr:grpSpPr>
      <xdr:sp>
        <xdr:nvSpPr>
          <xdr:cNvPr id="5" name="Rectangle 70"/>
          <xdr:cNvSpPr>
            <a:spLocks/>
          </xdr:cNvSpPr>
        </xdr:nvSpPr>
        <xdr:spPr>
          <a:xfrm>
            <a:off x="1071" y="423"/>
            <a:ext cx="35" cy="61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actif</a:t>
            </a:r>
          </a:p>
        </xdr:txBody>
      </xdr:sp>
      <xdr:sp>
        <xdr:nvSpPr>
          <xdr:cNvPr id="6" name="Rectangle 72"/>
          <xdr:cNvSpPr>
            <a:spLocks/>
          </xdr:cNvSpPr>
        </xdr:nvSpPr>
        <xdr:spPr>
          <a:xfrm>
            <a:off x="1071" y="487"/>
            <a:ext cx="35" cy="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passif</a:t>
            </a:r>
          </a:p>
        </xdr:txBody>
      </xdr:sp>
      <xdr:sp>
        <xdr:nvSpPr>
          <xdr:cNvPr id="7" name="Rectangle 73"/>
          <xdr:cNvSpPr>
            <a:spLocks/>
          </xdr:cNvSpPr>
        </xdr:nvSpPr>
        <xdr:spPr>
          <a:xfrm>
            <a:off x="1071" y="545"/>
            <a:ext cx="35" cy="61"/>
          </a:xfrm>
          <a:prstGeom prst="rect">
            <a:avLst/>
          </a:prstGeom>
          <a:solidFill>
            <a:srgbClr val="99FF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char.</a:t>
            </a:r>
          </a:p>
        </xdr:txBody>
      </xdr:sp>
      <xdr:sp>
        <xdr:nvSpPr>
          <xdr:cNvPr id="8" name="Rectangle 74"/>
          <xdr:cNvSpPr>
            <a:spLocks/>
          </xdr:cNvSpPr>
        </xdr:nvSpPr>
        <xdr:spPr>
          <a:xfrm>
            <a:off x="1071" y="609"/>
            <a:ext cx="35" cy="43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rés.</a:t>
            </a:r>
          </a:p>
        </xdr:txBody>
      </xdr:sp>
      <xdr:sp>
        <xdr:nvSpPr>
          <xdr:cNvPr id="9" name="Rectangle 78"/>
          <xdr:cNvSpPr>
            <a:spLocks/>
          </xdr:cNvSpPr>
        </xdr:nvSpPr>
        <xdr:spPr>
          <a:xfrm flipV="1">
            <a:off x="1071" y="528"/>
            <a:ext cx="35" cy="14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prod.</a:t>
            </a:r>
          </a:p>
        </xdr:txBody>
      </xdr:sp>
    </xdr:grpSp>
    <xdr:clientData/>
  </xdr:oneCellAnchor>
  <xdr:twoCellAnchor>
    <xdr:from>
      <xdr:col>4</xdr:col>
      <xdr:colOff>9525</xdr:colOff>
      <xdr:row>92</xdr:row>
      <xdr:rowOff>95250</xdr:rowOff>
    </xdr:from>
    <xdr:to>
      <xdr:col>6</xdr:col>
      <xdr:colOff>0</xdr:colOff>
      <xdr:row>93</xdr:row>
      <xdr:rowOff>114300</xdr:rowOff>
    </xdr:to>
    <xdr:sp macro="[0]!cre25">
      <xdr:nvSpPr>
        <xdr:cNvPr id="10" name="Rectangle 66"/>
        <xdr:cNvSpPr>
          <a:spLocks/>
        </xdr:cNvSpPr>
      </xdr:nvSpPr>
      <xdr:spPr>
        <a:xfrm>
          <a:off x="2219325" y="14868525"/>
          <a:ext cx="1819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47625</xdr:rowOff>
    </xdr:from>
    <xdr:to>
      <xdr:col>23</xdr:col>
      <xdr:colOff>600075</xdr:colOff>
      <xdr:row>38</xdr:row>
      <xdr:rowOff>47625</xdr:rowOff>
    </xdr:to>
    <xdr:sp>
      <xdr:nvSpPr>
        <xdr:cNvPr id="11" name="Rectangle 109"/>
        <xdr:cNvSpPr>
          <a:spLocks/>
        </xdr:cNvSpPr>
      </xdr:nvSpPr>
      <xdr:spPr>
        <a:xfrm>
          <a:off x="10048875" y="4181475"/>
          <a:ext cx="27051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16"/>
  <sheetViews>
    <sheetView showGridLines="0" showRowColHeaders="0" tabSelected="1" showOutlineSymbols="0" workbookViewId="0" topLeftCell="A1">
      <selection activeCell="C6" sqref="C6"/>
    </sheetView>
  </sheetViews>
  <sheetFormatPr defaultColWidth="11.421875" defaultRowHeight="12.75"/>
  <cols>
    <col min="1" max="1" width="1.8515625" style="0" customWidth="1"/>
    <col min="2" max="2" width="3.8515625" style="0" customWidth="1"/>
    <col min="3" max="3" width="5.7109375" style="0" customWidth="1"/>
    <col min="4" max="4" width="21.7109375" style="0" customWidth="1"/>
    <col min="5" max="5" width="5.7109375" style="0" customWidth="1"/>
    <col min="6" max="6" width="21.7109375" style="0" customWidth="1"/>
    <col min="7" max="7" width="69.7109375" style="0" customWidth="1"/>
    <col min="8" max="8" width="13.7109375" style="0" customWidth="1"/>
    <col min="9" max="9" width="2.8515625" style="0" customWidth="1"/>
    <col min="10" max="10" width="2.7109375" style="0" customWidth="1"/>
    <col min="11" max="12" width="6.7109375" style="0" hidden="1" customWidth="1"/>
    <col min="13" max="13" width="12.28125" style="0" hidden="1" customWidth="1"/>
    <col min="14" max="14" width="2.57421875" style="0" customWidth="1"/>
    <col min="15" max="18" width="2.7109375" style="0" hidden="1" customWidth="1"/>
    <col min="19" max="19" width="13.28125" style="0" customWidth="1"/>
    <col min="20" max="20" width="1.7109375" style="0" customWidth="1"/>
    <col min="21" max="21" width="2.140625" style="0" customWidth="1"/>
    <col min="22" max="22" width="6.28125" style="0" customWidth="1"/>
    <col min="23" max="23" width="6.7109375" style="0" customWidth="1"/>
    <col min="27" max="27" width="10.7109375" style="0" customWidth="1"/>
    <col min="28" max="29" width="10.7109375" style="0" hidden="1" customWidth="1"/>
    <col min="30" max="30" width="19.421875" style="0" hidden="1" customWidth="1"/>
    <col min="31" max="32" width="10.7109375" style="0" hidden="1" customWidth="1"/>
    <col min="33" max="35" width="0.13671875" style="0" hidden="1" customWidth="1"/>
    <col min="36" max="39" width="10.7109375" style="0" hidden="1" customWidth="1"/>
    <col min="40" max="50" width="10.7109375" style="0" customWidth="1"/>
  </cols>
  <sheetData>
    <row r="1" spans="1:11" ht="18">
      <c r="A1" s="95" t="s">
        <v>122</v>
      </c>
      <c r="B1" s="95"/>
      <c r="C1" s="95"/>
      <c r="D1" s="95"/>
      <c r="E1" s="95"/>
      <c r="F1" s="95"/>
      <c r="G1" s="95"/>
      <c r="H1" s="95"/>
      <c r="I1" s="95"/>
      <c r="K1" s="50" t="s">
        <v>101</v>
      </c>
    </row>
    <row r="2" spans="1:34" ht="12.75">
      <c r="A2" s="64">
        <v>100</v>
      </c>
      <c r="C2" t="s">
        <v>87</v>
      </c>
      <c r="K2" s="97" t="s">
        <v>100</v>
      </c>
      <c r="L2" s="97"/>
      <c r="M2" s="97"/>
      <c r="AE2" s="96" t="s">
        <v>103</v>
      </c>
      <c r="AF2" s="96"/>
      <c r="AG2" s="96"/>
      <c r="AH2" s="96"/>
    </row>
    <row r="3" spans="1:2" ht="8.25" customHeight="1">
      <c r="A3" s="98" t="s">
        <v>144</v>
      </c>
      <c r="B3" s="98"/>
    </row>
    <row r="4" spans="2:35" ht="14.25" customHeight="1">
      <c r="B4" s="70" t="s">
        <v>0</v>
      </c>
      <c r="C4" s="100" t="s">
        <v>115</v>
      </c>
      <c r="D4" s="101"/>
      <c r="E4" s="101"/>
      <c r="F4" s="102"/>
      <c r="G4" s="2" t="s">
        <v>114</v>
      </c>
      <c r="H4" s="2" t="s">
        <v>1</v>
      </c>
      <c r="K4" s="59" t="s">
        <v>99</v>
      </c>
      <c r="AD4" t="s">
        <v>66</v>
      </c>
      <c r="AE4" s="38">
        <v>19</v>
      </c>
      <c r="AF4" s="38">
        <v>1</v>
      </c>
      <c r="AG4" s="38">
        <v>1</v>
      </c>
      <c r="AH4" s="38">
        <v>27</v>
      </c>
      <c r="AI4" s="38">
        <v>1</v>
      </c>
    </row>
    <row r="5" spans="2:35" ht="11.25" customHeight="1">
      <c r="B5" s="4" t="s">
        <v>2</v>
      </c>
      <c r="C5" s="103" t="s">
        <v>106</v>
      </c>
      <c r="D5" s="104"/>
      <c r="E5" s="103" t="s">
        <v>105</v>
      </c>
      <c r="F5" s="104"/>
      <c r="G5" s="4" t="s">
        <v>2</v>
      </c>
      <c r="H5" s="4" t="s">
        <v>2</v>
      </c>
      <c r="K5" t="s">
        <v>92</v>
      </c>
      <c r="L5" t="s">
        <v>93</v>
      </c>
      <c r="M5" t="s">
        <v>94</v>
      </c>
      <c r="AE5" s="74" t="s">
        <v>116</v>
      </c>
      <c r="AF5" s="75" t="s">
        <v>117</v>
      </c>
      <c r="AG5" s="74" t="s">
        <v>107</v>
      </c>
      <c r="AH5" s="74" t="s">
        <v>65</v>
      </c>
      <c r="AI5" s="74" t="s">
        <v>118</v>
      </c>
    </row>
    <row r="6" spans="2:36" ht="18" customHeight="1">
      <c r="B6" s="3">
        <v>1</v>
      </c>
      <c r="C6" s="56"/>
      <c r="D6" s="68">
        <f>IF(C6="","",LEFT(LOOKUP(C6,$AE$6:$AE$116,$AD$6:$AD$116),20))</f>
      </c>
      <c r="E6" s="56"/>
      <c r="F6" s="68">
        <f>IF(E6="","",LEFT(LOOKUP(E6,$AE$6:$AE$116,$AD$6:$AD$116),20))</f>
      </c>
      <c r="G6" s="54" t="s">
        <v>143</v>
      </c>
      <c r="H6" s="57"/>
      <c r="I6" s="93">
        <f>IF(K6="","",SUM(O6:Q6))</f>
        <v>0</v>
      </c>
      <c r="K6" s="91">
        <v>6920</v>
      </c>
      <c r="L6" s="91">
        <v>1510</v>
      </c>
      <c r="M6" s="92">
        <v>50000</v>
      </c>
      <c r="O6">
        <f aca="true" t="shared" si="0" ref="O6:O20">IF(C6=K6,1,0)</f>
        <v>0</v>
      </c>
      <c r="P6">
        <f aca="true" t="shared" si="1" ref="P6:P20">IF(E6=L6,1,0)</f>
        <v>0</v>
      </c>
      <c r="Q6">
        <f aca="true" t="shared" si="2" ref="Q6:Q20">IF(H6=M6,1,0)</f>
        <v>0</v>
      </c>
      <c r="AB6">
        <v>1</v>
      </c>
      <c r="AC6">
        <v>1</v>
      </c>
      <c r="AD6" s="5" t="s">
        <v>3</v>
      </c>
      <c r="AE6" s="19">
        <v>1000</v>
      </c>
      <c r="AF6" s="36"/>
      <c r="AJ6" t="str">
        <f>AE6&amp;"  "&amp;AD6</f>
        <v>1000  Caisse</v>
      </c>
    </row>
    <row r="7" spans="2:36" ht="18" customHeight="1">
      <c r="B7" s="3">
        <v>2</v>
      </c>
      <c r="C7" s="56"/>
      <c r="D7" s="68">
        <f aca="true" t="shared" si="3" ref="D7:D30">IF(C7="","",LEFT(LOOKUP(C7,$AE$6:$AE$116,$AD$6:$AD$116),20))</f>
      </c>
      <c r="E7" s="56"/>
      <c r="F7" s="68">
        <f aca="true" t="shared" si="4" ref="F7:F30">IF(E7="","",LEFT(LOOKUP(E7,$AE$6:$AE$116,$AD$6:$AD$116),20))</f>
      </c>
      <c r="G7" s="54" t="s">
        <v>121</v>
      </c>
      <c r="H7" s="57"/>
      <c r="I7" s="93">
        <f aca="true" t="shared" si="5" ref="I7:I30">IF(K7="","",SUM(O7:Q7))</f>
        <v>0</v>
      </c>
      <c r="K7" s="91">
        <v>6920</v>
      </c>
      <c r="L7" s="91">
        <v>1520</v>
      </c>
      <c r="M7" s="92">
        <v>16000</v>
      </c>
      <c r="O7">
        <f t="shared" si="0"/>
        <v>0</v>
      </c>
      <c r="P7">
        <f t="shared" si="1"/>
        <v>0</v>
      </c>
      <c r="Q7">
        <f t="shared" si="2"/>
        <v>0</v>
      </c>
      <c r="R7" s="22" t="s">
        <v>63</v>
      </c>
      <c r="AB7">
        <v>2</v>
      </c>
      <c r="AC7">
        <v>2</v>
      </c>
      <c r="AD7" s="1" t="s">
        <v>4</v>
      </c>
      <c r="AE7" s="20">
        <v>1010</v>
      </c>
      <c r="AF7" s="36"/>
      <c r="AJ7" t="str">
        <f aca="true" t="shared" si="6" ref="AJ7:AJ70">AE7&amp;"  "&amp;AD7</f>
        <v>1010  Poste</v>
      </c>
    </row>
    <row r="8" spans="2:36" ht="18" customHeight="1">
      <c r="B8" s="3">
        <v>3</v>
      </c>
      <c r="C8" s="56"/>
      <c r="D8" s="68">
        <f t="shared" si="3"/>
      </c>
      <c r="E8" s="56"/>
      <c r="F8" s="68">
        <f t="shared" si="4"/>
      </c>
      <c r="G8" s="54" t="s">
        <v>142</v>
      </c>
      <c r="H8" s="57"/>
      <c r="I8" s="93">
        <f t="shared" si="5"/>
        <v>0</v>
      </c>
      <c r="K8" s="91">
        <v>6921</v>
      </c>
      <c r="L8" s="91">
        <v>1609</v>
      </c>
      <c r="M8" s="92">
        <v>72000</v>
      </c>
      <c r="O8">
        <f t="shared" si="0"/>
        <v>0</v>
      </c>
      <c r="P8">
        <f t="shared" si="1"/>
        <v>0</v>
      </c>
      <c r="Q8">
        <f t="shared" si="2"/>
        <v>0</v>
      </c>
      <c r="R8" s="96"/>
      <c r="S8" s="96"/>
      <c r="V8" s="60">
        <f>VLOOKUP($AE$4,$AC$6:$AE$32,3)</f>
        <v>1510</v>
      </c>
      <c r="AB8">
        <v>3</v>
      </c>
      <c r="AC8">
        <v>3</v>
      </c>
      <c r="AD8" s="1" t="s">
        <v>67</v>
      </c>
      <c r="AE8" s="20">
        <v>1020</v>
      </c>
      <c r="AF8" s="36"/>
      <c r="AJ8" t="str">
        <f t="shared" si="6"/>
        <v>1020  Banque dépôt</v>
      </c>
    </row>
    <row r="9" spans="2:36" ht="18" customHeight="1">
      <c r="B9" s="3">
        <v>4</v>
      </c>
      <c r="C9" s="56"/>
      <c r="D9" s="68">
        <f t="shared" si="3"/>
      </c>
      <c r="E9" s="56"/>
      <c r="F9" s="68">
        <f t="shared" si="4"/>
      </c>
      <c r="G9" s="54" t="s">
        <v>146</v>
      </c>
      <c r="H9" s="57"/>
      <c r="I9" s="93">
        <f t="shared" si="5"/>
        <v>0</v>
      </c>
      <c r="K9" s="91">
        <v>6920</v>
      </c>
      <c r="L9" s="91">
        <v>1509</v>
      </c>
      <c r="M9" s="92">
        <v>25600</v>
      </c>
      <c r="O9">
        <f t="shared" si="0"/>
        <v>0</v>
      </c>
      <c r="P9">
        <f t="shared" si="1"/>
        <v>0</v>
      </c>
      <c r="Q9">
        <f t="shared" si="2"/>
        <v>0</v>
      </c>
      <c r="V9" s="60"/>
      <c r="AB9">
        <v>4</v>
      </c>
      <c r="AC9">
        <v>4</v>
      </c>
      <c r="AD9" s="1" t="s">
        <v>80</v>
      </c>
      <c r="AE9" s="20">
        <v>1040</v>
      </c>
      <c r="AF9" s="36"/>
      <c r="AJ9" t="str">
        <f t="shared" si="6"/>
        <v>1040  Effets à recevoir</v>
      </c>
    </row>
    <row r="10" spans="2:36" ht="18" customHeight="1">
      <c r="B10" s="3">
        <v>5</v>
      </c>
      <c r="C10" s="56"/>
      <c r="D10" s="68">
        <f t="shared" si="3"/>
      </c>
      <c r="E10" s="56"/>
      <c r="F10" s="68">
        <f t="shared" si="4"/>
      </c>
      <c r="G10" s="54" t="s">
        <v>134</v>
      </c>
      <c r="H10" s="57"/>
      <c r="I10" s="93">
        <f t="shared" si="5"/>
        <v>0</v>
      </c>
      <c r="K10" s="91">
        <v>3905</v>
      </c>
      <c r="L10" s="91">
        <v>1109</v>
      </c>
      <c r="M10" s="92">
        <v>13500</v>
      </c>
      <c r="O10">
        <f t="shared" si="0"/>
        <v>0</v>
      </c>
      <c r="P10">
        <f t="shared" si="1"/>
        <v>0</v>
      </c>
      <c r="Q10">
        <f t="shared" si="2"/>
        <v>0</v>
      </c>
      <c r="R10" s="22" t="s">
        <v>64</v>
      </c>
      <c r="V10" s="60"/>
      <c r="AB10">
        <v>5</v>
      </c>
      <c r="AC10">
        <v>5</v>
      </c>
      <c r="AD10" s="1" t="s">
        <v>6</v>
      </c>
      <c r="AE10" s="20">
        <v>1060</v>
      </c>
      <c r="AF10" s="36"/>
      <c r="AJ10" t="str">
        <f t="shared" si="6"/>
        <v>1060  Titres</v>
      </c>
    </row>
    <row r="11" spans="2:36" ht="18" customHeight="1">
      <c r="B11" s="3">
        <v>6</v>
      </c>
      <c r="C11" s="56"/>
      <c r="D11" s="68">
        <f t="shared" si="3"/>
      </c>
      <c r="E11" s="56"/>
      <c r="F11" s="68">
        <f t="shared" si="4"/>
      </c>
      <c r="G11" s="54" t="s">
        <v>133</v>
      </c>
      <c r="H11" s="57"/>
      <c r="I11" s="93">
        <f t="shared" si="5"/>
        <v>0</v>
      </c>
      <c r="K11" s="91">
        <v>3906</v>
      </c>
      <c r="L11" s="91">
        <v>1130</v>
      </c>
      <c r="M11" s="92">
        <v>2400</v>
      </c>
      <c r="O11">
        <f t="shared" si="0"/>
        <v>0</v>
      </c>
      <c r="P11">
        <f t="shared" si="1"/>
        <v>0</v>
      </c>
      <c r="Q11">
        <f t="shared" si="2"/>
        <v>0</v>
      </c>
      <c r="R11" s="22"/>
      <c r="V11" s="60">
        <f>VLOOKUP($AF$4,$AC$34:$AF$54,3)</f>
        <v>2000</v>
      </c>
      <c r="AB11">
        <v>6</v>
      </c>
      <c r="AC11">
        <v>6</v>
      </c>
      <c r="AD11" s="1" t="s">
        <v>110</v>
      </c>
      <c r="AE11" s="20">
        <v>1100</v>
      </c>
      <c r="AF11" s="36"/>
      <c r="AJ11" t="str">
        <f t="shared" si="6"/>
        <v>1100  Créances clients</v>
      </c>
    </row>
    <row r="12" spans="2:36" ht="18" customHeight="1">
      <c r="B12" s="3">
        <v>7</v>
      </c>
      <c r="C12" s="56"/>
      <c r="D12" s="68">
        <f t="shared" si="3"/>
      </c>
      <c r="E12" s="56"/>
      <c r="F12" s="68">
        <f t="shared" si="4"/>
      </c>
      <c r="G12" s="54" t="s">
        <v>135</v>
      </c>
      <c r="H12" s="57"/>
      <c r="I12" s="93">
        <f t="shared" si="5"/>
        <v>0</v>
      </c>
      <c r="K12" s="91">
        <v>1108</v>
      </c>
      <c r="L12" s="91">
        <v>1100</v>
      </c>
      <c r="M12" s="92">
        <v>20000</v>
      </c>
      <c r="O12">
        <f t="shared" si="0"/>
        <v>0</v>
      </c>
      <c r="P12">
        <f t="shared" si="1"/>
        <v>0</v>
      </c>
      <c r="Q12">
        <f t="shared" si="2"/>
        <v>0</v>
      </c>
      <c r="R12" s="22"/>
      <c r="V12" s="60"/>
      <c r="AB12">
        <v>7</v>
      </c>
      <c r="AC12">
        <v>7</v>
      </c>
      <c r="AD12" s="1" t="s">
        <v>124</v>
      </c>
      <c r="AE12" s="20">
        <v>1108</v>
      </c>
      <c r="AF12" s="36"/>
      <c r="AJ12" t="str">
        <f t="shared" si="6"/>
        <v>1108  Créances douteuses</v>
      </c>
    </row>
    <row r="13" spans="2:36" ht="18" customHeight="1">
      <c r="B13" s="3">
        <v>8</v>
      </c>
      <c r="C13" s="56"/>
      <c r="D13" s="68">
        <f t="shared" si="3"/>
      </c>
      <c r="E13" s="56"/>
      <c r="F13" s="68">
        <f t="shared" si="4"/>
      </c>
      <c r="G13" s="54" t="s">
        <v>136</v>
      </c>
      <c r="H13" s="57"/>
      <c r="I13" s="93">
        <f t="shared" si="5"/>
        <v>0</v>
      </c>
      <c r="K13" s="91">
        <v>6700</v>
      </c>
      <c r="L13" s="91">
        <v>1000</v>
      </c>
      <c r="M13" s="92">
        <v>10</v>
      </c>
      <c r="O13">
        <f t="shared" si="0"/>
        <v>0</v>
      </c>
      <c r="P13">
        <f t="shared" si="1"/>
        <v>0</v>
      </c>
      <c r="Q13">
        <f t="shared" si="2"/>
        <v>0</v>
      </c>
      <c r="R13" s="22" t="s">
        <v>107</v>
      </c>
      <c r="V13" s="60"/>
      <c r="AB13">
        <v>8</v>
      </c>
      <c r="AC13">
        <v>8</v>
      </c>
      <c r="AD13" s="1" t="s">
        <v>81</v>
      </c>
      <c r="AE13" s="20">
        <v>1109</v>
      </c>
      <c r="AF13" s="36"/>
      <c r="AJ13" t="str">
        <f t="shared" si="6"/>
        <v>1109   - Provision sur déb.</v>
      </c>
    </row>
    <row r="14" spans="2:36" ht="18" customHeight="1">
      <c r="B14" s="3">
        <v>9</v>
      </c>
      <c r="C14" s="56"/>
      <c r="D14" s="68">
        <f t="shared" si="3"/>
      </c>
      <c r="E14" s="56"/>
      <c r="F14" s="68">
        <f t="shared" si="4"/>
      </c>
      <c r="G14" s="54" t="s">
        <v>139</v>
      </c>
      <c r="H14" s="57"/>
      <c r="I14" s="93">
        <f t="shared" si="5"/>
        <v>0</v>
      </c>
      <c r="K14" s="91">
        <v>6510</v>
      </c>
      <c r="L14" s="91">
        <v>1010</v>
      </c>
      <c r="M14" s="92">
        <v>6</v>
      </c>
      <c r="O14">
        <f t="shared" si="0"/>
        <v>0</v>
      </c>
      <c r="P14">
        <f t="shared" si="1"/>
        <v>0</v>
      </c>
      <c r="Q14">
        <f t="shared" si="2"/>
        <v>0</v>
      </c>
      <c r="R14" s="22"/>
      <c r="V14" s="60">
        <f>VLOOKUP($AG$4,$AC$56:$AF$63,3)</f>
        <v>3000</v>
      </c>
      <c r="AB14">
        <v>9</v>
      </c>
      <c r="AC14">
        <v>9</v>
      </c>
      <c r="AD14" s="1" t="s">
        <v>126</v>
      </c>
      <c r="AE14" s="20">
        <v>1120</v>
      </c>
      <c r="AF14" s="36"/>
      <c r="AJ14" t="str">
        <f t="shared" si="6"/>
        <v>1120  Créances en €</v>
      </c>
    </row>
    <row r="15" spans="2:36" ht="18" customHeight="1">
      <c r="B15" s="3">
        <v>10</v>
      </c>
      <c r="C15" s="56"/>
      <c r="D15" s="68">
        <f t="shared" si="3"/>
      </c>
      <c r="E15" s="56"/>
      <c r="F15" s="68">
        <f t="shared" si="4"/>
      </c>
      <c r="G15" s="54" t="s">
        <v>138</v>
      </c>
      <c r="H15" s="57"/>
      <c r="I15" s="93">
        <f t="shared" si="5"/>
        <v>0</v>
      </c>
      <c r="K15" s="91">
        <v>1060</v>
      </c>
      <c r="L15" s="91">
        <v>6860</v>
      </c>
      <c r="M15" s="92">
        <v>16000</v>
      </c>
      <c r="O15">
        <f t="shared" si="0"/>
        <v>0</v>
      </c>
      <c r="P15">
        <f t="shared" si="1"/>
        <v>0</v>
      </c>
      <c r="Q15">
        <f t="shared" si="2"/>
        <v>0</v>
      </c>
      <c r="R15" s="22"/>
      <c r="V15" s="60"/>
      <c r="AB15">
        <v>10</v>
      </c>
      <c r="AC15">
        <v>10</v>
      </c>
      <c r="AD15" s="1" t="s">
        <v>127</v>
      </c>
      <c r="AE15" s="20">
        <v>1130</v>
      </c>
      <c r="AF15" s="36"/>
      <c r="AJ15" t="str">
        <f t="shared" si="6"/>
        <v>1130  Créances en $</v>
      </c>
    </row>
    <row r="16" spans="2:36" ht="18" customHeight="1">
      <c r="B16" s="3">
        <v>11</v>
      </c>
      <c r="C16" s="56"/>
      <c r="D16" s="68">
        <f t="shared" si="3"/>
      </c>
      <c r="E16" s="56"/>
      <c r="F16" s="68">
        <f t="shared" si="4"/>
      </c>
      <c r="G16" s="54" t="s">
        <v>137</v>
      </c>
      <c r="H16" s="57"/>
      <c r="I16" s="93">
        <f t="shared" si="5"/>
        <v>0</v>
      </c>
      <c r="K16" s="91">
        <v>6840</v>
      </c>
      <c r="L16" s="91">
        <v>2100</v>
      </c>
      <c r="M16" s="92">
        <v>80</v>
      </c>
      <c r="O16">
        <f t="shared" si="0"/>
        <v>0</v>
      </c>
      <c r="P16">
        <f t="shared" si="1"/>
        <v>0</v>
      </c>
      <c r="Q16">
        <f t="shared" si="2"/>
        <v>0</v>
      </c>
      <c r="R16" s="22" t="s">
        <v>65</v>
      </c>
      <c r="V16" s="60"/>
      <c r="AB16">
        <v>11</v>
      </c>
      <c r="AC16">
        <v>11</v>
      </c>
      <c r="AD16" s="1" t="s">
        <v>7</v>
      </c>
      <c r="AE16" s="20">
        <v>1176</v>
      </c>
      <c r="AF16" s="36"/>
      <c r="AJ16" t="str">
        <f t="shared" si="6"/>
        <v>1176  Impôt anticipé (IA)</v>
      </c>
    </row>
    <row r="17" spans="2:36" ht="18" customHeight="1">
      <c r="B17" s="3">
        <v>12</v>
      </c>
      <c r="C17" s="56"/>
      <c r="D17" s="68">
        <f t="shared" si="3"/>
      </c>
      <c r="E17" s="56"/>
      <c r="F17" s="68">
        <f t="shared" si="4"/>
      </c>
      <c r="G17" s="54" t="s">
        <v>141</v>
      </c>
      <c r="H17" s="57"/>
      <c r="I17" s="93">
        <f t="shared" si="5"/>
        <v>0</v>
      </c>
      <c r="K17" s="91">
        <v>2440</v>
      </c>
      <c r="L17" s="91">
        <v>1010</v>
      </c>
      <c r="M17" s="92">
        <v>6000</v>
      </c>
      <c r="O17">
        <f t="shared" si="0"/>
        <v>0</v>
      </c>
      <c r="P17">
        <f t="shared" si="1"/>
        <v>0</v>
      </c>
      <c r="Q17">
        <f t="shared" si="2"/>
        <v>0</v>
      </c>
      <c r="R17" s="22"/>
      <c r="V17" s="60">
        <f>VLOOKUP($AH$4,$AC$64:$AE$101,3)</f>
        <v>6700</v>
      </c>
      <c r="AB17">
        <v>12</v>
      </c>
      <c r="AC17">
        <v>12</v>
      </c>
      <c r="AD17" s="1" t="s">
        <v>8</v>
      </c>
      <c r="AE17" s="20">
        <v>1200</v>
      </c>
      <c r="AF17" s="36"/>
      <c r="AJ17" t="str">
        <f t="shared" si="6"/>
        <v>1200  Stock marchandises</v>
      </c>
    </row>
    <row r="18" spans="2:36" ht="15" customHeight="1">
      <c r="B18" s="88"/>
      <c r="C18" s="79"/>
      <c r="D18" s="76">
        <f t="shared" si="3"/>
      </c>
      <c r="E18" s="79"/>
      <c r="F18" s="76">
        <f t="shared" si="4"/>
      </c>
      <c r="G18" s="87"/>
      <c r="H18" s="80"/>
      <c r="I18" s="93">
        <f t="shared" si="5"/>
      </c>
      <c r="K18" s="61"/>
      <c r="L18" s="61"/>
      <c r="M18" s="61"/>
      <c r="O18">
        <f t="shared" si="0"/>
        <v>1</v>
      </c>
      <c r="P18">
        <f t="shared" si="1"/>
        <v>1</v>
      </c>
      <c r="Q18">
        <f t="shared" si="2"/>
        <v>1</v>
      </c>
      <c r="R18" s="22"/>
      <c r="V18" s="60"/>
      <c r="AB18">
        <v>13</v>
      </c>
      <c r="AC18">
        <v>13</v>
      </c>
      <c r="AD18" s="1" t="s">
        <v>9</v>
      </c>
      <c r="AE18" s="20">
        <v>1210</v>
      </c>
      <c r="AF18" s="36"/>
      <c r="AJ18" t="str">
        <f t="shared" si="6"/>
        <v>1210  Stock matière</v>
      </c>
    </row>
    <row r="19" spans="2:36" ht="15" customHeight="1">
      <c r="B19" s="89"/>
      <c r="C19" s="81"/>
      <c r="D19" s="77">
        <f t="shared" si="3"/>
      </c>
      <c r="E19" s="81"/>
      <c r="F19" s="77">
        <f t="shared" si="4"/>
      </c>
      <c r="G19" s="87" t="s">
        <v>123</v>
      </c>
      <c r="H19" s="83"/>
      <c r="I19" s="93">
        <f t="shared" si="5"/>
      </c>
      <c r="K19" s="61"/>
      <c r="L19" s="61"/>
      <c r="M19" s="61"/>
      <c r="O19">
        <f t="shared" si="0"/>
        <v>1</v>
      </c>
      <c r="P19">
        <f t="shared" si="1"/>
        <v>1</v>
      </c>
      <c r="Q19">
        <f t="shared" si="2"/>
        <v>1</v>
      </c>
      <c r="R19" s="22" t="s">
        <v>108</v>
      </c>
      <c r="V19" s="60"/>
      <c r="AB19">
        <v>14</v>
      </c>
      <c r="AC19">
        <v>14</v>
      </c>
      <c r="AD19" s="1" t="s">
        <v>82</v>
      </c>
      <c r="AE19" s="20">
        <v>1300</v>
      </c>
      <c r="AF19" s="36"/>
      <c r="AJ19" t="str">
        <f t="shared" si="6"/>
        <v>1300  Ch. constatées d'avance</v>
      </c>
    </row>
    <row r="20" spans="2:36" ht="15" customHeight="1">
      <c r="B20" s="89"/>
      <c r="C20" s="81"/>
      <c r="D20" s="77">
        <f t="shared" si="3"/>
      </c>
      <c r="E20" s="81"/>
      <c r="F20" s="77">
        <f t="shared" si="4"/>
      </c>
      <c r="G20" s="82"/>
      <c r="H20" s="83"/>
      <c r="I20" s="93">
        <f t="shared" si="5"/>
      </c>
      <c r="K20" s="61"/>
      <c r="L20" s="61"/>
      <c r="M20" s="61"/>
      <c r="O20">
        <f t="shared" si="0"/>
        <v>1</v>
      </c>
      <c r="P20">
        <f t="shared" si="1"/>
        <v>1</v>
      </c>
      <c r="Q20">
        <f t="shared" si="2"/>
        <v>1</v>
      </c>
      <c r="R20" s="22"/>
      <c r="V20" s="60">
        <f>VLOOKUP($AI$4,$AC$102:$AE$116,3)</f>
        <v>7400</v>
      </c>
      <c r="AB20">
        <v>15</v>
      </c>
      <c r="AC20">
        <v>15</v>
      </c>
      <c r="AD20" s="6" t="s">
        <v>68</v>
      </c>
      <c r="AE20" s="21">
        <v>1301</v>
      </c>
      <c r="AF20" s="36"/>
      <c r="AJ20" t="str">
        <f t="shared" si="6"/>
        <v>1301  Produits à recevoir</v>
      </c>
    </row>
    <row r="21" spans="2:36" ht="15" customHeight="1">
      <c r="B21" s="89"/>
      <c r="C21" s="81"/>
      <c r="D21" s="77">
        <f t="shared" si="3"/>
      </c>
      <c r="E21" s="81"/>
      <c r="F21" s="77">
        <f t="shared" si="4"/>
      </c>
      <c r="G21" s="87"/>
      <c r="H21" s="83"/>
      <c r="I21" s="93">
        <f t="shared" si="5"/>
      </c>
      <c r="K21" s="61"/>
      <c r="L21" s="61"/>
      <c r="M21" s="61"/>
      <c r="O21">
        <f aca="true" t="shared" si="7" ref="O21:O30">IF(C21=K21,1,0)</f>
        <v>1</v>
      </c>
      <c r="P21">
        <f aca="true" t="shared" si="8" ref="P21:P30">IF(E21=L21,1,0)</f>
        <v>1</v>
      </c>
      <c r="Q21">
        <f aca="true" t="shared" si="9" ref="Q21:Q26">IF(H21=M21,1,0)</f>
        <v>1</v>
      </c>
      <c r="R21" s="105" t="s">
        <v>120</v>
      </c>
      <c r="S21" s="105"/>
      <c r="T21" s="105"/>
      <c r="U21" s="105"/>
      <c r="V21" s="105"/>
      <c r="W21" s="105"/>
      <c r="AB21">
        <v>16</v>
      </c>
      <c r="AC21">
        <v>16</v>
      </c>
      <c r="AD21" s="1" t="s">
        <v>10</v>
      </c>
      <c r="AE21" s="20">
        <v>1440</v>
      </c>
      <c r="AF21" s="36"/>
      <c r="AJ21" t="str">
        <f t="shared" si="6"/>
        <v>1440  Prêts accordés</v>
      </c>
    </row>
    <row r="22" spans="2:36" ht="15" customHeight="1">
      <c r="B22" s="89"/>
      <c r="C22" s="81"/>
      <c r="D22" s="77">
        <f t="shared" si="3"/>
      </c>
      <c r="E22" s="81"/>
      <c r="F22" s="77">
        <f t="shared" si="4"/>
      </c>
      <c r="G22" s="82"/>
      <c r="H22" s="83"/>
      <c r="I22" s="93">
        <f t="shared" si="5"/>
      </c>
      <c r="K22" s="61"/>
      <c r="L22" s="61"/>
      <c r="M22" s="61"/>
      <c r="O22">
        <f t="shared" si="7"/>
        <v>1</v>
      </c>
      <c r="P22">
        <f t="shared" si="8"/>
        <v>1</v>
      </c>
      <c r="Q22">
        <f t="shared" si="9"/>
        <v>1</v>
      </c>
      <c r="R22" s="105"/>
      <c r="S22" s="105"/>
      <c r="T22" s="105"/>
      <c r="U22" s="105"/>
      <c r="V22" s="105"/>
      <c r="W22" s="105"/>
      <c r="AB22">
        <v>17</v>
      </c>
      <c r="AC22">
        <v>17</v>
      </c>
      <c r="AD22" s="1" t="s">
        <v>11</v>
      </c>
      <c r="AE22" s="20">
        <v>1500</v>
      </c>
      <c r="AF22" s="36"/>
      <c r="AJ22" t="str">
        <f t="shared" si="6"/>
        <v>1500  Machines</v>
      </c>
    </row>
    <row r="23" spans="2:36" ht="15" customHeight="1">
      <c r="B23" s="90"/>
      <c r="C23" s="84"/>
      <c r="D23" s="78">
        <f t="shared" si="3"/>
      </c>
      <c r="E23" s="84"/>
      <c r="F23" s="78">
        <f t="shared" si="4"/>
      </c>
      <c r="G23" s="85"/>
      <c r="H23" s="86"/>
      <c r="I23" s="93">
        <f t="shared" si="5"/>
      </c>
      <c r="K23" s="61"/>
      <c r="L23" s="61"/>
      <c r="M23" s="61"/>
      <c r="O23">
        <f t="shared" si="7"/>
        <v>1</v>
      </c>
      <c r="P23">
        <f t="shared" si="8"/>
        <v>1</v>
      </c>
      <c r="Q23">
        <f t="shared" si="9"/>
        <v>1</v>
      </c>
      <c r="AB23">
        <v>18</v>
      </c>
      <c r="AC23">
        <v>18</v>
      </c>
      <c r="AD23" s="1" t="s">
        <v>129</v>
      </c>
      <c r="AE23" s="20">
        <v>1509</v>
      </c>
      <c r="AF23" s="36"/>
      <c r="AJ23" t="str">
        <f t="shared" si="6"/>
        <v>1509  Amortis. cumulé mach.</v>
      </c>
    </row>
    <row r="24" spans="2:36" ht="15" customHeight="1" hidden="1">
      <c r="B24" s="3">
        <v>19</v>
      </c>
      <c r="C24" s="56"/>
      <c r="D24" s="68">
        <f t="shared" si="3"/>
      </c>
      <c r="E24" s="56"/>
      <c r="F24" s="68">
        <f t="shared" si="4"/>
      </c>
      <c r="G24" s="55"/>
      <c r="H24" s="57"/>
      <c r="I24" s="93">
        <f t="shared" si="5"/>
      </c>
      <c r="K24" s="61"/>
      <c r="L24" s="61"/>
      <c r="M24" s="61"/>
      <c r="O24">
        <f t="shared" si="7"/>
        <v>1</v>
      </c>
      <c r="P24">
        <f t="shared" si="8"/>
        <v>1</v>
      </c>
      <c r="Q24">
        <f t="shared" si="9"/>
        <v>1</v>
      </c>
      <c r="W24" t="s">
        <v>104</v>
      </c>
      <c r="AB24">
        <v>19</v>
      </c>
      <c r="AC24">
        <v>19</v>
      </c>
      <c r="AD24" s="1" t="s">
        <v>13</v>
      </c>
      <c r="AE24" s="20">
        <v>1510</v>
      </c>
      <c r="AF24" s="36"/>
      <c r="AJ24" t="str">
        <f t="shared" si="6"/>
        <v>1510  Mobilier</v>
      </c>
    </row>
    <row r="25" spans="2:36" ht="15" customHeight="1" hidden="1">
      <c r="B25" s="3">
        <v>20</v>
      </c>
      <c r="C25" s="56"/>
      <c r="D25" s="68">
        <f t="shared" si="3"/>
      </c>
      <c r="E25" s="56"/>
      <c r="F25" s="68">
        <f t="shared" si="4"/>
      </c>
      <c r="G25" s="55"/>
      <c r="H25" s="57"/>
      <c r="I25" s="93">
        <f t="shared" si="5"/>
      </c>
      <c r="K25" s="61"/>
      <c r="L25" s="61"/>
      <c r="M25" s="61"/>
      <c r="O25">
        <f t="shared" si="7"/>
        <v>1</v>
      </c>
      <c r="P25">
        <f t="shared" si="8"/>
        <v>1</v>
      </c>
      <c r="Q25">
        <f t="shared" si="9"/>
        <v>1</v>
      </c>
      <c r="Y25">
        <v>1000</v>
      </c>
      <c r="AB25">
        <v>20</v>
      </c>
      <c r="AC25">
        <v>20</v>
      </c>
      <c r="AD25" s="1" t="s">
        <v>128</v>
      </c>
      <c r="AE25" s="20">
        <v>1520</v>
      </c>
      <c r="AF25" s="36"/>
      <c r="AJ25" t="str">
        <f t="shared" si="6"/>
        <v>1520  Ordinateurs</v>
      </c>
    </row>
    <row r="26" spans="2:36" ht="15" customHeight="1" hidden="1">
      <c r="B26" s="3">
        <v>21</v>
      </c>
      <c r="C26" s="56"/>
      <c r="D26" s="68">
        <f t="shared" si="3"/>
      </c>
      <c r="E26" s="56"/>
      <c r="F26" s="68">
        <f t="shared" si="4"/>
      </c>
      <c r="G26" s="55"/>
      <c r="H26" s="57"/>
      <c r="I26" s="93">
        <f t="shared" si="5"/>
      </c>
      <c r="K26" s="61"/>
      <c r="L26" s="61"/>
      <c r="M26" s="61"/>
      <c r="O26">
        <f t="shared" si="7"/>
        <v>1</v>
      </c>
      <c r="P26">
        <f t="shared" si="8"/>
        <v>1</v>
      </c>
      <c r="Q26">
        <f t="shared" si="9"/>
        <v>1</v>
      </c>
      <c r="AB26">
        <v>21</v>
      </c>
      <c r="AC26">
        <v>21</v>
      </c>
      <c r="AD26" s="1" t="s">
        <v>14</v>
      </c>
      <c r="AE26" s="20">
        <v>1530</v>
      </c>
      <c r="AF26" s="36"/>
      <c r="AJ26" t="str">
        <f t="shared" si="6"/>
        <v>1530  Véhicules</v>
      </c>
    </row>
    <row r="27" spans="2:36" ht="15" customHeight="1" hidden="1">
      <c r="B27" s="3">
        <v>22</v>
      </c>
      <c r="C27" s="56"/>
      <c r="D27" s="68">
        <f t="shared" si="3"/>
      </c>
      <c r="E27" s="56"/>
      <c r="F27" s="68">
        <f t="shared" si="4"/>
      </c>
      <c r="G27" s="55"/>
      <c r="H27" s="57"/>
      <c r="I27" s="93">
        <f t="shared" si="5"/>
      </c>
      <c r="K27" s="61"/>
      <c r="L27" s="61"/>
      <c r="M27" s="61"/>
      <c r="O27">
        <f t="shared" si="7"/>
        <v>1</v>
      </c>
      <c r="P27">
        <f t="shared" si="8"/>
        <v>1</v>
      </c>
      <c r="Q27">
        <f>IF(H27=M27,1,0)</f>
        <v>1</v>
      </c>
      <c r="W27" s="99"/>
      <c r="AB27">
        <v>22</v>
      </c>
      <c r="AC27">
        <v>22</v>
      </c>
      <c r="AD27" s="1" t="s">
        <v>12</v>
      </c>
      <c r="AE27" s="20">
        <v>1540</v>
      </c>
      <c r="AF27" s="36"/>
      <c r="AJ27" t="str">
        <f t="shared" si="6"/>
        <v>1540  Outillage</v>
      </c>
    </row>
    <row r="28" spans="2:36" ht="15" customHeight="1" hidden="1">
      <c r="B28" s="3">
        <v>23</v>
      </c>
      <c r="C28" s="56"/>
      <c r="D28" s="68">
        <f t="shared" si="3"/>
      </c>
      <c r="E28" s="56"/>
      <c r="F28" s="68">
        <f t="shared" si="4"/>
      </c>
      <c r="G28" s="55"/>
      <c r="H28" s="57"/>
      <c r="I28" s="93">
        <f t="shared" si="5"/>
      </c>
      <c r="K28" s="61"/>
      <c r="L28" s="61"/>
      <c r="M28" s="61"/>
      <c r="O28">
        <f t="shared" si="7"/>
        <v>1</v>
      </c>
      <c r="P28">
        <f t="shared" si="8"/>
        <v>1</v>
      </c>
      <c r="Q28">
        <f>IF(H28=M28,1,0)</f>
        <v>1</v>
      </c>
      <c r="W28" s="99"/>
      <c r="AB28">
        <v>23</v>
      </c>
      <c r="AC28">
        <v>23</v>
      </c>
      <c r="AD28" s="1" t="s">
        <v>15</v>
      </c>
      <c r="AE28" s="20">
        <v>1600</v>
      </c>
      <c r="AF28" s="36"/>
      <c r="AJ28" t="str">
        <f t="shared" si="6"/>
        <v>1600  Immeubles</v>
      </c>
    </row>
    <row r="29" spans="2:36" ht="15" customHeight="1" hidden="1">
      <c r="B29" s="3">
        <v>24</v>
      </c>
      <c r="C29" s="56"/>
      <c r="D29" s="68">
        <f t="shared" si="3"/>
      </c>
      <c r="E29" s="56"/>
      <c r="F29" s="68">
        <f t="shared" si="4"/>
      </c>
      <c r="G29" s="55"/>
      <c r="H29" s="57"/>
      <c r="I29" s="93">
        <f t="shared" si="5"/>
      </c>
      <c r="K29" s="61"/>
      <c r="L29" s="61"/>
      <c r="M29" s="61"/>
      <c r="O29">
        <f t="shared" si="7"/>
        <v>1</v>
      </c>
      <c r="P29">
        <f t="shared" si="8"/>
        <v>1</v>
      </c>
      <c r="Q29">
        <f>IF(H29=M29,1,0)</f>
        <v>1</v>
      </c>
      <c r="AB29">
        <v>24</v>
      </c>
      <c r="AC29">
        <v>24</v>
      </c>
      <c r="AD29" s="1" t="s">
        <v>130</v>
      </c>
      <c r="AE29" s="20">
        <v>1609</v>
      </c>
      <c r="AF29" s="36"/>
      <c r="AJ29" t="str">
        <f t="shared" si="6"/>
        <v>1609  Amortis. cumulé imm.</v>
      </c>
    </row>
    <row r="30" spans="2:36" ht="15" customHeight="1" hidden="1">
      <c r="B30" s="3">
        <v>25</v>
      </c>
      <c r="C30" s="56"/>
      <c r="D30" s="68">
        <f t="shared" si="3"/>
      </c>
      <c r="E30" s="56"/>
      <c r="F30" s="68">
        <f t="shared" si="4"/>
      </c>
      <c r="G30" s="55"/>
      <c r="H30" s="57"/>
      <c r="I30" s="93">
        <f t="shared" si="5"/>
      </c>
      <c r="K30" s="61"/>
      <c r="L30" s="61"/>
      <c r="M30" s="61"/>
      <c r="O30">
        <f t="shared" si="7"/>
        <v>1</v>
      </c>
      <c r="P30">
        <f t="shared" si="8"/>
        <v>1</v>
      </c>
      <c r="Q30">
        <f>IF(H30=M30,1,0)</f>
        <v>1</v>
      </c>
      <c r="W30" s="99"/>
      <c r="AB30">
        <v>25</v>
      </c>
      <c r="AC30">
        <v>25</v>
      </c>
      <c r="AD30" s="1" t="s">
        <v>16</v>
      </c>
      <c r="AE30" s="20">
        <v>1700</v>
      </c>
      <c r="AF30" s="37"/>
      <c r="AJ30" t="str">
        <f t="shared" si="6"/>
        <v>1700  Brevets</v>
      </c>
    </row>
    <row r="31" spans="2:36" ht="15" customHeight="1">
      <c r="B31" s="64"/>
      <c r="C31" s="64"/>
      <c r="D31" s="64"/>
      <c r="E31" s="64"/>
      <c r="F31" s="64"/>
      <c r="G31" s="106" t="s">
        <v>145</v>
      </c>
      <c r="H31" s="64"/>
      <c r="I31" s="64"/>
      <c r="W31" s="99"/>
      <c r="AB31">
        <v>26</v>
      </c>
      <c r="AC31">
        <v>26</v>
      </c>
      <c r="AD31" s="1" t="s">
        <v>17</v>
      </c>
      <c r="AE31" s="20">
        <v>1770</v>
      </c>
      <c r="AF31" s="37"/>
      <c r="AJ31" t="str">
        <f t="shared" si="6"/>
        <v>1770  Goodwil</v>
      </c>
    </row>
    <row r="32" spans="4:36" ht="12.75">
      <c r="D32" s="72" t="str">
        <f>IF(K40=1,"Vous pouvez tout effacer","Vous ne pouvez pas tout effacer")</f>
        <v>Vous ne pouvez pas tout effacer</v>
      </c>
      <c r="G32" s="58" t="str">
        <f>CONCATENATE("Résultat final en points (maximum ",COUNT(K6:K30)*3,")")</f>
        <v>Résultat final en points (maximum 36)</v>
      </c>
      <c r="I32" s="94">
        <f>SUM(I6:I30)</f>
        <v>0</v>
      </c>
      <c r="AB32">
        <v>27</v>
      </c>
      <c r="AC32">
        <v>27</v>
      </c>
      <c r="AD32" s="6" t="s">
        <v>83</v>
      </c>
      <c r="AE32" s="39" t="s">
        <v>89</v>
      </c>
      <c r="AF32" s="36"/>
      <c r="AJ32" t="str">
        <f t="shared" si="6"/>
        <v>  - - - 9   - Fonds amortis.</v>
      </c>
    </row>
    <row r="33" spans="1:36" ht="12.75">
      <c r="A33" s="62"/>
      <c r="E33" s="69"/>
      <c r="K33" s="50" t="s">
        <v>95</v>
      </c>
      <c r="L33" s="50"/>
      <c r="M33" s="50"/>
      <c r="AB33">
        <v>28</v>
      </c>
      <c r="AF33" s="36"/>
      <c r="AJ33" t="str">
        <f t="shared" si="6"/>
        <v>  </v>
      </c>
    </row>
    <row r="34" spans="11:36" ht="12.75">
      <c r="K34" s="50" t="s">
        <v>113</v>
      </c>
      <c r="L34" s="50"/>
      <c r="M34" s="50"/>
      <c r="S34" s="64">
        <v>1</v>
      </c>
      <c r="T34" s="64"/>
      <c r="U34" s="64"/>
      <c r="V34" s="65">
        <f>VLOOKUP(S34,AB6:AE116,4)</f>
        <v>1000</v>
      </c>
      <c r="AB34">
        <v>29</v>
      </c>
      <c r="AC34">
        <v>1</v>
      </c>
      <c r="AD34" s="7" t="s">
        <v>18</v>
      </c>
      <c r="AE34" s="23">
        <v>2000</v>
      </c>
      <c r="AF34" s="36"/>
      <c r="AJ34" t="str">
        <f t="shared" si="6"/>
        <v>2000  Fournisseurs</v>
      </c>
    </row>
    <row r="35" spans="11:36" ht="12.75">
      <c r="K35" s="50" t="s">
        <v>119</v>
      </c>
      <c r="AB35">
        <v>30</v>
      </c>
      <c r="AC35">
        <v>2</v>
      </c>
      <c r="AD35" s="8" t="s">
        <v>69</v>
      </c>
      <c r="AE35" s="24">
        <v>2100</v>
      </c>
      <c r="AF35" s="36"/>
      <c r="AJ35" t="str">
        <f t="shared" si="6"/>
        <v>2100  Dettes bancaires</v>
      </c>
    </row>
    <row r="36" spans="11:36" ht="12.75">
      <c r="K36" s="50" t="s">
        <v>96</v>
      </c>
      <c r="L36" s="50"/>
      <c r="AB36">
        <v>31</v>
      </c>
      <c r="AC36">
        <v>3</v>
      </c>
      <c r="AD36" s="8" t="s">
        <v>24</v>
      </c>
      <c r="AE36" s="24">
        <v>2120</v>
      </c>
      <c r="AF36" s="36"/>
      <c r="AJ36" t="str">
        <f t="shared" si="6"/>
        <v>2120  Effets à payer</v>
      </c>
    </row>
    <row r="37" spans="2:36" ht="12.75">
      <c r="B37" s="63" t="s">
        <v>102</v>
      </c>
      <c r="E37" s="73" t="s">
        <v>147</v>
      </c>
      <c r="K37" s="50" t="s">
        <v>97</v>
      </c>
      <c r="L37" s="50"/>
      <c r="M37" s="50"/>
      <c r="AB37">
        <v>32</v>
      </c>
      <c r="AC37">
        <v>4</v>
      </c>
      <c r="AD37" s="8" t="s">
        <v>19</v>
      </c>
      <c r="AE37" s="24">
        <v>2140</v>
      </c>
      <c r="AF37" s="36"/>
      <c r="AJ37" t="str">
        <f t="shared" si="6"/>
        <v>2140  Créanciers</v>
      </c>
    </row>
    <row r="38" spans="11:36" ht="12.75">
      <c r="K38" s="50" t="s">
        <v>98</v>
      </c>
      <c r="M38" s="50"/>
      <c r="AB38">
        <v>33</v>
      </c>
      <c r="AC38">
        <v>5</v>
      </c>
      <c r="AD38" s="8" t="s">
        <v>23</v>
      </c>
      <c r="AE38" s="24">
        <v>2200</v>
      </c>
      <c r="AF38" s="36"/>
      <c r="AJ38" t="str">
        <f t="shared" si="6"/>
        <v>2200  TVA due</v>
      </c>
    </row>
    <row r="39" spans="28:36" ht="12.75">
      <c r="AB39">
        <v>34</v>
      </c>
      <c r="AC39">
        <v>6</v>
      </c>
      <c r="AD39" s="8" t="s">
        <v>109</v>
      </c>
      <c r="AE39" s="24">
        <v>2201</v>
      </c>
      <c r="AF39" s="36"/>
      <c r="AJ39" t="str">
        <f t="shared" si="6"/>
        <v>2201  TVA à décaisser</v>
      </c>
    </row>
    <row r="40" spans="11:36" ht="12.75">
      <c r="K40" s="71">
        <v>2</v>
      </c>
      <c r="AB40">
        <v>35</v>
      </c>
      <c r="AC40">
        <v>7</v>
      </c>
      <c r="AD40" s="8" t="s">
        <v>20</v>
      </c>
      <c r="AE40" s="24">
        <v>2270</v>
      </c>
      <c r="AF40" s="36"/>
      <c r="AJ40" t="str">
        <f t="shared" si="6"/>
        <v>2270  AVS</v>
      </c>
    </row>
    <row r="41" spans="11:36" ht="12.75">
      <c r="K41" s="71" t="b">
        <v>0</v>
      </c>
      <c r="AB41">
        <v>36</v>
      </c>
      <c r="AC41">
        <v>8</v>
      </c>
      <c r="AD41" s="8" t="s">
        <v>21</v>
      </c>
      <c r="AE41" s="24">
        <v>2271</v>
      </c>
      <c r="AF41" s="36"/>
      <c r="AJ41" t="str">
        <f t="shared" si="6"/>
        <v>2271  Caisse de pension</v>
      </c>
    </row>
    <row r="42" spans="11:36" ht="12.75">
      <c r="K42" s="71" t="b">
        <v>1</v>
      </c>
      <c r="AB42">
        <v>37</v>
      </c>
      <c r="AC42">
        <v>9</v>
      </c>
      <c r="AD42" s="8" t="s">
        <v>22</v>
      </c>
      <c r="AE42" s="24">
        <v>2272</v>
      </c>
      <c r="AF42" s="36"/>
      <c r="AJ42" t="str">
        <f t="shared" si="6"/>
        <v>2272  Caisse de compensation</v>
      </c>
    </row>
    <row r="43" spans="11:36" ht="12.75">
      <c r="K43" s="71" t="b">
        <v>0</v>
      </c>
      <c r="AB43">
        <v>38</v>
      </c>
      <c r="AC43">
        <v>10</v>
      </c>
      <c r="AD43" s="8" t="s">
        <v>26</v>
      </c>
      <c r="AE43" s="24">
        <v>2300</v>
      </c>
      <c r="AF43" s="36"/>
      <c r="AJ43" t="str">
        <f t="shared" si="6"/>
        <v>2300  Charges à payer</v>
      </c>
    </row>
    <row r="44" spans="28:36" ht="12.75">
      <c r="AB44">
        <v>39</v>
      </c>
      <c r="AC44">
        <v>11</v>
      </c>
      <c r="AD44" s="8" t="s">
        <v>84</v>
      </c>
      <c r="AE44" s="24">
        <v>2301</v>
      </c>
      <c r="AF44" s="36"/>
      <c r="AJ44" t="str">
        <f t="shared" si="6"/>
        <v>2301  Pr. constatés d'avance</v>
      </c>
    </row>
    <row r="45" spans="28:36" ht="12.75">
      <c r="AB45">
        <v>40</v>
      </c>
      <c r="AC45">
        <v>12</v>
      </c>
      <c r="AD45" s="8" t="s">
        <v>5</v>
      </c>
      <c r="AE45" s="24">
        <v>2400</v>
      </c>
      <c r="AJ45" t="str">
        <f t="shared" si="6"/>
        <v>2400  Banque créancière</v>
      </c>
    </row>
    <row r="46" spans="28:36" ht="12.75">
      <c r="AB46">
        <v>41</v>
      </c>
      <c r="AC46">
        <v>13</v>
      </c>
      <c r="AD46" s="8" t="s">
        <v>25</v>
      </c>
      <c r="AE46" s="24">
        <v>2440</v>
      </c>
      <c r="AF46" s="36"/>
      <c r="AJ46" t="str">
        <f t="shared" si="6"/>
        <v>2440  Hypothèque</v>
      </c>
    </row>
    <row r="47" spans="28:36" ht="12.75">
      <c r="AB47">
        <v>42</v>
      </c>
      <c r="AC47">
        <v>14</v>
      </c>
      <c r="AD47" s="9" t="s">
        <v>70</v>
      </c>
      <c r="AE47" s="25">
        <v>2600</v>
      </c>
      <c r="AF47" s="36"/>
      <c r="AJ47" t="str">
        <f t="shared" si="6"/>
        <v>2600  Povisions à long terme</v>
      </c>
    </row>
    <row r="48" spans="28:36" ht="12.75">
      <c r="AB48">
        <v>43</v>
      </c>
      <c r="AC48">
        <v>15</v>
      </c>
      <c r="AF48" s="36"/>
      <c r="AJ48" t="str">
        <f t="shared" si="6"/>
        <v>  </v>
      </c>
    </row>
    <row r="49" spans="28:36" ht="12.75">
      <c r="AB49">
        <v>44</v>
      </c>
      <c r="AC49">
        <v>16</v>
      </c>
      <c r="AD49" s="7" t="s">
        <v>27</v>
      </c>
      <c r="AE49" s="23">
        <v>2800</v>
      </c>
      <c r="AF49" s="36"/>
      <c r="AJ49" t="str">
        <f t="shared" si="6"/>
        <v>2800  Capital</v>
      </c>
    </row>
    <row r="50" spans="28:36" ht="12.75">
      <c r="AB50">
        <v>45</v>
      </c>
      <c r="AC50">
        <v>17</v>
      </c>
      <c r="AD50" s="8" t="s">
        <v>28</v>
      </c>
      <c r="AE50" s="24">
        <v>2850</v>
      </c>
      <c r="AF50" s="36"/>
      <c r="AJ50" t="str">
        <f t="shared" si="6"/>
        <v>2850  Privé</v>
      </c>
    </row>
    <row r="51" spans="28:36" ht="12.75">
      <c r="AB51">
        <v>46</v>
      </c>
      <c r="AC51">
        <v>18</v>
      </c>
      <c r="AD51" s="8" t="s">
        <v>88</v>
      </c>
      <c r="AE51" s="24">
        <v>2910</v>
      </c>
      <c r="AF51" s="36"/>
      <c r="AJ51" t="str">
        <f t="shared" si="6"/>
        <v>2910  Fonds de réverse</v>
      </c>
    </row>
    <row r="52" spans="28:36" ht="12.75">
      <c r="AB52">
        <v>47</v>
      </c>
      <c r="AC52">
        <v>19</v>
      </c>
      <c r="AD52" s="9" t="s">
        <v>71</v>
      </c>
      <c r="AE52" s="25">
        <v>2990</v>
      </c>
      <c r="AF52" s="36"/>
      <c r="AJ52" t="str">
        <f t="shared" si="6"/>
        <v>2990  Bénéfice/Perte rés. du Bilan</v>
      </c>
    </row>
    <row r="53" spans="28:36" ht="12.75">
      <c r="AB53">
        <v>48</v>
      </c>
      <c r="AF53" s="36"/>
      <c r="AJ53" t="str">
        <f t="shared" si="6"/>
        <v>  </v>
      </c>
    </row>
    <row r="54" spans="28:36" ht="12.75">
      <c r="AB54">
        <v>49</v>
      </c>
      <c r="AF54" s="36"/>
      <c r="AJ54" t="str">
        <f t="shared" si="6"/>
        <v>  </v>
      </c>
    </row>
    <row r="55" spans="28:36" ht="12.75">
      <c r="AB55">
        <v>50</v>
      </c>
      <c r="AF55" s="36"/>
      <c r="AJ55" t="str">
        <f t="shared" si="6"/>
        <v>  </v>
      </c>
    </row>
    <row r="56" spans="28:36" ht="12.75">
      <c r="AB56">
        <v>51</v>
      </c>
      <c r="AC56">
        <v>1</v>
      </c>
      <c r="AD56" s="13" t="s">
        <v>55</v>
      </c>
      <c r="AE56" s="29">
        <v>3000</v>
      </c>
      <c r="AJ56" t="str">
        <f t="shared" si="6"/>
        <v>3000  Produits des travaux</v>
      </c>
    </row>
    <row r="57" spans="28:36" ht="12.75">
      <c r="AB57">
        <v>52</v>
      </c>
      <c r="AC57">
        <v>2</v>
      </c>
      <c r="AD57" s="14" t="s">
        <v>54</v>
      </c>
      <c r="AE57" s="30">
        <v>3200</v>
      </c>
      <c r="AF57" s="36"/>
      <c r="AJ57" t="str">
        <f t="shared" si="6"/>
        <v>3200  Ventes marchandises</v>
      </c>
    </row>
    <row r="58" spans="28:36" ht="12.75">
      <c r="AB58">
        <v>53</v>
      </c>
      <c r="AC58">
        <v>3</v>
      </c>
      <c r="AD58" s="14" t="s">
        <v>57</v>
      </c>
      <c r="AE58" s="30">
        <v>3400</v>
      </c>
      <c r="AF58" s="36"/>
      <c r="AJ58" t="str">
        <f t="shared" si="6"/>
        <v>3400  Honoraires</v>
      </c>
    </row>
    <row r="59" spans="28:36" ht="12.75">
      <c r="AB59">
        <v>54</v>
      </c>
      <c r="AC59">
        <v>4</v>
      </c>
      <c r="AD59" s="14" t="s">
        <v>91</v>
      </c>
      <c r="AE59" s="30">
        <v>3900</v>
      </c>
      <c r="AF59" s="36"/>
      <c r="AJ59" t="str">
        <f t="shared" si="6"/>
        <v>3900  Réductions / ventes</v>
      </c>
    </row>
    <row r="60" spans="28:36" ht="12.75">
      <c r="AB60">
        <v>55</v>
      </c>
      <c r="AC60">
        <v>5</v>
      </c>
      <c r="AD60" s="15" t="s">
        <v>75</v>
      </c>
      <c r="AE60" s="31">
        <v>3905</v>
      </c>
      <c r="AJ60" t="str">
        <f t="shared" si="6"/>
        <v>3905  Pertes sur clients</v>
      </c>
    </row>
    <row r="61" spans="28:36" ht="12.75">
      <c r="AB61">
        <v>56</v>
      </c>
      <c r="AC61">
        <v>6</v>
      </c>
      <c r="AD61" s="15" t="s">
        <v>125</v>
      </c>
      <c r="AE61" s="31">
        <v>3906</v>
      </c>
      <c r="AF61" s="36"/>
      <c r="AJ61" t="str">
        <f t="shared" si="6"/>
        <v>3906  Diff. de change</v>
      </c>
    </row>
    <row r="62" spans="28:36" ht="12.75">
      <c r="AB62">
        <v>57</v>
      </c>
      <c r="AJ62" t="str">
        <f t="shared" si="6"/>
        <v>  </v>
      </c>
    </row>
    <row r="63" spans="28:36" ht="12.75">
      <c r="AB63">
        <v>58</v>
      </c>
      <c r="AJ63" t="str">
        <f t="shared" si="6"/>
        <v>  </v>
      </c>
    </row>
    <row r="64" spans="28:36" ht="12.75">
      <c r="AB64">
        <v>59</v>
      </c>
      <c r="AC64">
        <v>1</v>
      </c>
      <c r="AD64" s="51" t="s">
        <v>30</v>
      </c>
      <c r="AE64" s="26">
        <v>4000</v>
      </c>
      <c r="AF64" s="36"/>
      <c r="AJ64" t="str">
        <f t="shared" si="6"/>
        <v>4000  Achats matière</v>
      </c>
    </row>
    <row r="65" spans="28:36" ht="12.75">
      <c r="AB65">
        <v>60</v>
      </c>
      <c r="AC65">
        <v>2</v>
      </c>
      <c r="AD65" s="52" t="s">
        <v>29</v>
      </c>
      <c r="AE65" s="27">
        <v>4200</v>
      </c>
      <c r="AF65" s="36"/>
      <c r="AJ65" t="str">
        <f t="shared" si="6"/>
        <v>4200  Achats marchandises</v>
      </c>
    </row>
    <row r="66" spans="28:36" ht="12.75">
      <c r="AB66">
        <v>61</v>
      </c>
      <c r="AC66">
        <v>3</v>
      </c>
      <c r="AD66" s="52" t="s">
        <v>72</v>
      </c>
      <c r="AE66" s="27">
        <v>4400</v>
      </c>
      <c r="AF66" s="36"/>
      <c r="AJ66" t="str">
        <f t="shared" si="6"/>
        <v>4400  Sous-traitance</v>
      </c>
    </row>
    <row r="67" spans="28:36" ht="12.75">
      <c r="AB67">
        <v>62</v>
      </c>
      <c r="AC67">
        <v>4</v>
      </c>
      <c r="AD67" s="52" t="s">
        <v>31</v>
      </c>
      <c r="AE67" s="27">
        <v>4700</v>
      </c>
      <c r="AF67" s="36"/>
      <c r="AJ67" t="str">
        <f t="shared" si="6"/>
        <v>4700  Frais d'achat</v>
      </c>
    </row>
    <row r="68" spans="28:36" ht="12.75">
      <c r="AB68">
        <v>63</v>
      </c>
      <c r="AC68">
        <v>5</v>
      </c>
      <c r="AD68" s="53" t="s">
        <v>90</v>
      </c>
      <c r="AE68" s="28">
        <v>4900</v>
      </c>
      <c r="AF68" s="36"/>
      <c r="AJ68" t="str">
        <f t="shared" si="6"/>
        <v>4900  Réductions / achats</v>
      </c>
    </row>
    <row r="69" spans="28:36" ht="12.75">
      <c r="AB69">
        <v>64</v>
      </c>
      <c r="AC69">
        <v>6</v>
      </c>
      <c r="AF69" s="36"/>
      <c r="AJ69" t="str">
        <f t="shared" si="6"/>
        <v>  </v>
      </c>
    </row>
    <row r="70" spans="28:36" ht="12.75">
      <c r="AB70">
        <v>65</v>
      </c>
      <c r="AC70">
        <v>7</v>
      </c>
      <c r="AD70" s="10" t="s">
        <v>32</v>
      </c>
      <c r="AE70" s="26">
        <v>5000</v>
      </c>
      <c r="AF70" s="36"/>
      <c r="AJ70" t="str">
        <f t="shared" si="6"/>
        <v>5000  Salaires</v>
      </c>
    </row>
    <row r="71" spans="28:36" ht="12.75">
      <c r="AB71">
        <v>66</v>
      </c>
      <c r="AC71">
        <v>8</v>
      </c>
      <c r="AD71" s="11" t="s">
        <v>51</v>
      </c>
      <c r="AE71" s="27">
        <v>5200</v>
      </c>
      <c r="AF71" s="36"/>
      <c r="AJ71" t="str">
        <f aca="true" t="shared" si="10" ref="AJ71:AJ116">AE71&amp;"  "&amp;AD71</f>
        <v>5200  Frais de représentation</v>
      </c>
    </row>
    <row r="72" spans="28:36" ht="12.75">
      <c r="AB72">
        <v>67</v>
      </c>
      <c r="AC72">
        <v>9</v>
      </c>
      <c r="AD72" s="12" t="s">
        <v>33</v>
      </c>
      <c r="AE72" s="28">
        <v>5700</v>
      </c>
      <c r="AF72" s="36"/>
      <c r="AJ72" t="str">
        <f t="shared" si="10"/>
        <v>5700  Charges sociales</v>
      </c>
    </row>
    <row r="73" spans="28:36" ht="12.75">
      <c r="AB73">
        <v>68</v>
      </c>
      <c r="AC73">
        <v>10</v>
      </c>
      <c r="AF73" s="36"/>
      <c r="AJ73" t="str">
        <f t="shared" si="10"/>
        <v>  </v>
      </c>
    </row>
    <row r="74" spans="28:36" ht="12.75">
      <c r="AB74">
        <v>69</v>
      </c>
      <c r="AC74">
        <v>11</v>
      </c>
      <c r="AD74" s="10" t="s">
        <v>34</v>
      </c>
      <c r="AE74" s="26">
        <v>6000</v>
      </c>
      <c r="AF74" s="36"/>
      <c r="AJ74" t="str">
        <f t="shared" si="10"/>
        <v>6000  Loyers</v>
      </c>
    </row>
    <row r="75" spans="28:36" ht="12.75">
      <c r="AB75">
        <v>70</v>
      </c>
      <c r="AC75">
        <v>12</v>
      </c>
      <c r="AD75" s="11" t="s">
        <v>38</v>
      </c>
      <c r="AE75" s="27">
        <v>6100</v>
      </c>
      <c r="AF75" s="36"/>
      <c r="AJ75" t="str">
        <f t="shared" si="10"/>
        <v>6100  Frais d'entretien</v>
      </c>
    </row>
    <row r="76" spans="28:36" ht="12.75">
      <c r="AB76">
        <v>71</v>
      </c>
      <c r="AC76">
        <v>13</v>
      </c>
      <c r="AD76" s="11" t="s">
        <v>39</v>
      </c>
      <c r="AE76" s="27">
        <v>6110</v>
      </c>
      <c r="AF76" s="36"/>
      <c r="AJ76" t="str">
        <f t="shared" si="10"/>
        <v>6110  Frais de réparation</v>
      </c>
    </row>
    <row r="77" spans="28:36" ht="12.75">
      <c r="AB77">
        <v>72</v>
      </c>
      <c r="AC77">
        <v>14</v>
      </c>
      <c r="AD77" s="11" t="s">
        <v>35</v>
      </c>
      <c r="AE77" s="27">
        <v>6160</v>
      </c>
      <c r="AF77" s="36"/>
      <c r="AJ77" t="str">
        <f t="shared" si="10"/>
        <v>6160  Leasing</v>
      </c>
    </row>
    <row r="78" spans="28:36" ht="12.75">
      <c r="AB78">
        <v>73</v>
      </c>
      <c r="AC78">
        <v>15</v>
      </c>
      <c r="AD78" s="11" t="s">
        <v>40</v>
      </c>
      <c r="AE78" s="27">
        <v>6200</v>
      </c>
      <c r="AF78" s="36"/>
      <c r="AJ78" t="str">
        <f t="shared" si="10"/>
        <v>6200  Frais de véhicules</v>
      </c>
    </row>
    <row r="79" spans="28:36" ht="12.75">
      <c r="AB79">
        <v>74</v>
      </c>
      <c r="AC79">
        <v>16</v>
      </c>
      <c r="AD79" s="11" t="s">
        <v>41</v>
      </c>
      <c r="AE79" s="27">
        <v>6300</v>
      </c>
      <c r="AF79" s="36"/>
      <c r="AJ79" t="str">
        <f t="shared" si="10"/>
        <v>6300  Primes d'assurance</v>
      </c>
    </row>
    <row r="80" spans="28:36" ht="12.75">
      <c r="AB80">
        <v>75</v>
      </c>
      <c r="AC80">
        <v>17</v>
      </c>
      <c r="AD80" s="11" t="s">
        <v>42</v>
      </c>
      <c r="AE80" s="27">
        <v>6302</v>
      </c>
      <c r="AF80" s="36"/>
      <c r="AJ80" t="str">
        <f t="shared" si="10"/>
        <v>6302  Taxes</v>
      </c>
    </row>
    <row r="81" spans="28:36" ht="12.75">
      <c r="AB81">
        <v>76</v>
      </c>
      <c r="AC81">
        <v>18</v>
      </c>
      <c r="AD81" s="11" t="s">
        <v>43</v>
      </c>
      <c r="AE81" s="27">
        <v>6400</v>
      </c>
      <c r="AF81" s="36"/>
      <c r="AJ81" t="str">
        <f t="shared" si="10"/>
        <v>6400  Electricité - Gaz</v>
      </c>
    </row>
    <row r="82" spans="28:36" ht="12.75">
      <c r="AB82">
        <v>77</v>
      </c>
      <c r="AC82">
        <v>19</v>
      </c>
      <c r="AD82" s="11" t="s">
        <v>44</v>
      </c>
      <c r="AE82" s="27">
        <v>6430</v>
      </c>
      <c r="AF82" s="36"/>
      <c r="AJ82" t="str">
        <f t="shared" si="10"/>
        <v>6430  Eau</v>
      </c>
    </row>
    <row r="83" spans="28:36" ht="12.75">
      <c r="AB83">
        <v>78</v>
      </c>
      <c r="AC83">
        <v>20</v>
      </c>
      <c r="AD83" s="11" t="s">
        <v>45</v>
      </c>
      <c r="AE83" s="27">
        <v>6500</v>
      </c>
      <c r="AF83" s="36"/>
      <c r="AJ83" t="str">
        <f t="shared" si="10"/>
        <v>6500  Fournitures de bureau</v>
      </c>
    </row>
    <row r="84" spans="28:36" ht="12.75">
      <c r="AB84">
        <v>79</v>
      </c>
      <c r="AC84">
        <v>21</v>
      </c>
      <c r="AD84" s="11" t="s">
        <v>140</v>
      </c>
      <c r="AE84" s="27">
        <v>6510</v>
      </c>
      <c r="AF84" s="36"/>
      <c r="AJ84" t="str">
        <f t="shared" si="10"/>
        <v>6510  Frais de port et CP</v>
      </c>
    </row>
    <row r="85" spans="28:36" ht="12.75">
      <c r="AB85">
        <v>80</v>
      </c>
      <c r="AC85">
        <v>22</v>
      </c>
      <c r="AD85" s="11" t="s">
        <v>46</v>
      </c>
      <c r="AE85" s="27">
        <v>6511</v>
      </c>
      <c r="AF85" s="37"/>
      <c r="AJ85" t="str">
        <f t="shared" si="10"/>
        <v>6511  Téléphone</v>
      </c>
    </row>
    <row r="86" spans="28:36" ht="12.75">
      <c r="AB86">
        <v>81</v>
      </c>
      <c r="AC86">
        <v>23</v>
      </c>
      <c r="AD86" s="11" t="s">
        <v>47</v>
      </c>
      <c r="AE86" s="27">
        <v>6520</v>
      </c>
      <c r="AF86" s="36"/>
      <c r="AJ86" t="str">
        <f t="shared" si="10"/>
        <v>6520  Abonnements</v>
      </c>
    </row>
    <row r="87" spans="28:36" ht="12.75">
      <c r="AB87">
        <v>82</v>
      </c>
      <c r="AC87">
        <v>24</v>
      </c>
      <c r="AD87" s="11" t="s">
        <v>48</v>
      </c>
      <c r="AE87" s="27">
        <v>6560</v>
      </c>
      <c r="AF87" s="36"/>
      <c r="AJ87" t="str">
        <f t="shared" si="10"/>
        <v>6560  Maintenance informatique</v>
      </c>
    </row>
    <row r="88" spans="28:36" ht="12.75">
      <c r="AB88">
        <v>83</v>
      </c>
      <c r="AC88">
        <v>25</v>
      </c>
      <c r="AD88" s="11" t="s">
        <v>49</v>
      </c>
      <c r="AE88" s="27">
        <v>6600</v>
      </c>
      <c r="AF88" s="36"/>
      <c r="AJ88" t="str">
        <f t="shared" si="10"/>
        <v>6600  Publicité</v>
      </c>
    </row>
    <row r="89" spans="28:36" ht="12.75">
      <c r="AB89">
        <v>84</v>
      </c>
      <c r="AC89">
        <v>26</v>
      </c>
      <c r="AD89" s="11" t="s">
        <v>50</v>
      </c>
      <c r="AE89" s="27">
        <v>6610</v>
      </c>
      <c r="AF89" s="36"/>
      <c r="AJ89" t="str">
        <f t="shared" si="10"/>
        <v>6610  Annonces</v>
      </c>
    </row>
    <row r="90" spans="28:36" ht="12.75">
      <c r="AB90">
        <v>85</v>
      </c>
      <c r="AC90">
        <v>27</v>
      </c>
      <c r="AD90" s="11" t="s">
        <v>52</v>
      </c>
      <c r="AE90" s="27">
        <v>6700</v>
      </c>
      <c r="AF90" s="36"/>
      <c r="AJ90" t="str">
        <f t="shared" si="10"/>
        <v>6700  Frais divers</v>
      </c>
    </row>
    <row r="91" spans="28:36" ht="12.75">
      <c r="AB91">
        <v>86</v>
      </c>
      <c r="AC91">
        <v>28</v>
      </c>
      <c r="AD91" s="11" t="s">
        <v>53</v>
      </c>
      <c r="AE91" s="27">
        <v>6710</v>
      </c>
      <c r="AF91" s="37"/>
      <c r="AJ91" t="str">
        <f t="shared" si="10"/>
        <v>6710  Frais de vente</v>
      </c>
    </row>
    <row r="92" spans="28:36" ht="12.75">
      <c r="AB92">
        <v>87</v>
      </c>
      <c r="AC92">
        <v>29</v>
      </c>
      <c r="AD92" s="11" t="s">
        <v>73</v>
      </c>
      <c r="AE92" s="27">
        <v>6720</v>
      </c>
      <c r="AF92" s="37"/>
      <c r="AJ92" t="str">
        <f t="shared" si="10"/>
        <v>6720  Recherche</v>
      </c>
    </row>
    <row r="93" spans="28:36" ht="12.75">
      <c r="AB93">
        <v>88</v>
      </c>
      <c r="AC93">
        <v>30</v>
      </c>
      <c r="AD93" s="11" t="s">
        <v>36</v>
      </c>
      <c r="AE93" s="27">
        <v>6800</v>
      </c>
      <c r="AF93" s="36"/>
      <c r="AJ93" t="str">
        <f t="shared" si="10"/>
        <v>6800  Intérêts</v>
      </c>
    </row>
    <row r="94" spans="28:36" ht="12.75">
      <c r="AB94">
        <v>89</v>
      </c>
      <c r="AC94">
        <v>31</v>
      </c>
      <c r="AD94" s="11" t="s">
        <v>37</v>
      </c>
      <c r="AE94" s="27">
        <v>6840</v>
      </c>
      <c r="AF94" s="36"/>
      <c r="AJ94" t="str">
        <f t="shared" si="10"/>
        <v>6840  Frais bancaires</v>
      </c>
    </row>
    <row r="95" spans="28:36" ht="12.75">
      <c r="AB95">
        <v>90</v>
      </c>
      <c r="AC95">
        <v>32</v>
      </c>
      <c r="AD95" s="11" t="s">
        <v>56</v>
      </c>
      <c r="AE95" s="27">
        <v>6850</v>
      </c>
      <c r="AF95" s="36"/>
      <c r="AJ95" t="str">
        <f t="shared" si="10"/>
        <v>6850  Produits financiers</v>
      </c>
    </row>
    <row r="96" spans="28:36" ht="12.75">
      <c r="AB96">
        <v>91</v>
      </c>
      <c r="AC96">
        <v>33</v>
      </c>
      <c r="AD96" s="11" t="s">
        <v>74</v>
      </c>
      <c r="AE96" s="27">
        <v>6860</v>
      </c>
      <c r="AF96" s="36"/>
      <c r="AJ96" t="str">
        <f t="shared" si="10"/>
        <v>6860  Produits des titres</v>
      </c>
    </row>
    <row r="97" spans="28:36" ht="12.75">
      <c r="AB97">
        <v>92</v>
      </c>
      <c r="AC97">
        <v>34</v>
      </c>
      <c r="AD97" s="11" t="s">
        <v>132</v>
      </c>
      <c r="AE97" s="27">
        <v>6920</v>
      </c>
      <c r="AF97" s="37"/>
      <c r="AJ97" t="str">
        <f t="shared" si="10"/>
        <v>6920  Amortissements div.</v>
      </c>
    </row>
    <row r="98" spans="28:36" ht="12.75">
      <c r="AB98">
        <v>93</v>
      </c>
      <c r="AC98">
        <v>35</v>
      </c>
      <c r="AD98" s="12" t="s">
        <v>131</v>
      </c>
      <c r="AE98" s="28">
        <v>6921</v>
      </c>
      <c r="AF98" s="36"/>
      <c r="AJ98" t="str">
        <f t="shared" si="10"/>
        <v>6921  Amortis. s/ immeuble</v>
      </c>
    </row>
    <row r="99" spans="28:36" ht="12.75">
      <c r="AB99">
        <v>94</v>
      </c>
      <c r="AE99" s="22"/>
      <c r="AF99" s="36"/>
      <c r="AJ99" t="str">
        <f t="shared" si="10"/>
        <v>  </v>
      </c>
    </row>
    <row r="100" spans="28:36" ht="12.75">
      <c r="AB100">
        <v>95</v>
      </c>
      <c r="AF100" s="35"/>
      <c r="AJ100" t="str">
        <f t="shared" si="10"/>
        <v>  </v>
      </c>
    </row>
    <row r="101" spans="28:36" ht="12.75">
      <c r="AB101">
        <v>96</v>
      </c>
      <c r="AJ101" t="str">
        <f t="shared" si="10"/>
        <v>  </v>
      </c>
    </row>
    <row r="102" spans="28:36" ht="12.75">
      <c r="AB102">
        <v>97</v>
      </c>
      <c r="AC102">
        <v>1</v>
      </c>
      <c r="AD102" s="40" t="s">
        <v>76</v>
      </c>
      <c r="AE102" s="41">
        <v>7400</v>
      </c>
      <c r="AJ102" t="str">
        <f t="shared" si="10"/>
        <v>7400  Résultat des placements </v>
      </c>
    </row>
    <row r="103" spans="28:36" ht="12.75">
      <c r="AB103">
        <v>98</v>
      </c>
      <c r="AC103">
        <v>2</v>
      </c>
      <c r="AD103" s="66" t="s">
        <v>112</v>
      </c>
      <c r="AE103" s="67">
        <v>7500</v>
      </c>
      <c r="AJ103" t="str">
        <f t="shared" si="10"/>
        <v>7500  Produits immeubles</v>
      </c>
    </row>
    <row r="104" spans="28:36" ht="12.75">
      <c r="AB104">
        <v>99</v>
      </c>
      <c r="AC104">
        <v>3</v>
      </c>
      <c r="AD104" s="42" t="s">
        <v>111</v>
      </c>
      <c r="AE104" s="43">
        <v>7510</v>
      </c>
      <c r="AJ104" t="str">
        <f t="shared" si="10"/>
        <v>7510  Charges immeubles</v>
      </c>
    </row>
    <row r="105" spans="28:36" ht="12.75">
      <c r="AB105">
        <v>100</v>
      </c>
      <c r="AC105">
        <v>4</v>
      </c>
      <c r="AE105" s="22"/>
      <c r="AJ105" t="str">
        <f t="shared" si="10"/>
        <v>  </v>
      </c>
    </row>
    <row r="106" spans="28:36" ht="12.75">
      <c r="AB106">
        <v>101</v>
      </c>
      <c r="AC106">
        <v>5</v>
      </c>
      <c r="AD106" s="16" t="s">
        <v>77</v>
      </c>
      <c r="AE106" s="32">
        <v>8000</v>
      </c>
      <c r="AJ106" t="str">
        <f t="shared" si="10"/>
        <v>8000  Produits exceptionnels</v>
      </c>
    </row>
    <row r="107" spans="28:36" ht="12.75">
      <c r="AB107">
        <v>102</v>
      </c>
      <c r="AC107">
        <v>6</v>
      </c>
      <c r="AD107" s="17" t="s">
        <v>58</v>
      </c>
      <c r="AE107" s="33">
        <v>8005</v>
      </c>
      <c r="AJ107" t="str">
        <f t="shared" si="10"/>
        <v>8005  Subventions</v>
      </c>
    </row>
    <row r="108" spans="28:36" ht="12.75">
      <c r="AB108">
        <v>103</v>
      </c>
      <c r="AC108">
        <v>7</v>
      </c>
      <c r="AD108" s="17" t="s">
        <v>78</v>
      </c>
      <c r="AE108" s="33">
        <v>8010</v>
      </c>
      <c r="AJ108" t="str">
        <f t="shared" si="10"/>
        <v>8010  Charges exceptionnelles</v>
      </c>
    </row>
    <row r="109" spans="28:36" ht="12.75">
      <c r="AB109">
        <v>104</v>
      </c>
      <c r="AC109">
        <v>8</v>
      </c>
      <c r="AD109" s="17" t="s">
        <v>85</v>
      </c>
      <c r="AE109" s="33">
        <v>8200</v>
      </c>
      <c r="AJ109" t="str">
        <f t="shared" si="10"/>
        <v>8200  Ch. et pr. hors exp.</v>
      </c>
    </row>
    <row r="110" spans="28:36" ht="12.75">
      <c r="AB110">
        <v>105</v>
      </c>
      <c r="AC110">
        <v>9</v>
      </c>
      <c r="AD110" s="17" t="s">
        <v>86</v>
      </c>
      <c r="AE110" s="33">
        <v>8500</v>
      </c>
      <c r="AJ110" t="str">
        <f t="shared" si="10"/>
        <v>8500  Ch. et pr. d'immeubles</v>
      </c>
    </row>
    <row r="111" spans="28:36" ht="12.75">
      <c r="AB111">
        <v>106</v>
      </c>
      <c r="AC111">
        <v>10</v>
      </c>
      <c r="AD111" s="18" t="s">
        <v>79</v>
      </c>
      <c r="AE111" s="34">
        <v>8900</v>
      </c>
      <c r="AJ111" t="str">
        <f t="shared" si="10"/>
        <v>8900  Impôts</v>
      </c>
    </row>
    <row r="112" spans="28:36" ht="12.75">
      <c r="AB112">
        <v>107</v>
      </c>
      <c r="AC112">
        <v>11</v>
      </c>
      <c r="AE112" s="22"/>
      <c r="AJ112" t="str">
        <f t="shared" si="10"/>
        <v>  </v>
      </c>
    </row>
    <row r="113" spans="28:36" ht="12.75">
      <c r="AB113">
        <v>108</v>
      </c>
      <c r="AC113">
        <v>12</v>
      </c>
      <c r="AD113" s="44" t="s">
        <v>59</v>
      </c>
      <c r="AE113" s="45">
        <v>9000</v>
      </c>
      <c r="AJ113" t="str">
        <f t="shared" si="10"/>
        <v>9000  Exploitation</v>
      </c>
    </row>
    <row r="114" spans="28:36" ht="12.75">
      <c r="AB114">
        <v>109</v>
      </c>
      <c r="AC114">
        <v>13</v>
      </c>
      <c r="AD114" s="46" t="s">
        <v>60</v>
      </c>
      <c r="AE114" s="47">
        <v>9002</v>
      </c>
      <c r="AJ114" t="str">
        <f t="shared" si="10"/>
        <v>9002  Pertes et Profits</v>
      </c>
    </row>
    <row r="115" spans="28:36" ht="12.75">
      <c r="AB115">
        <v>110</v>
      </c>
      <c r="AC115">
        <v>14</v>
      </c>
      <c r="AD115" s="46" t="s">
        <v>61</v>
      </c>
      <c r="AE115" s="47">
        <v>9100</v>
      </c>
      <c r="AJ115" t="str">
        <f t="shared" si="10"/>
        <v>9100  Bilan d'ouverture</v>
      </c>
    </row>
    <row r="116" spans="28:36" ht="12.75">
      <c r="AB116">
        <v>111</v>
      </c>
      <c r="AC116">
        <v>15</v>
      </c>
      <c r="AD116" s="48" t="s">
        <v>62</v>
      </c>
      <c r="AE116" s="49">
        <v>9101</v>
      </c>
      <c r="AJ116" t="str">
        <f t="shared" si="10"/>
        <v>9101  Bilan de clôture</v>
      </c>
    </row>
  </sheetData>
  <sheetProtection sheet="1" objects="1" scenarios="1"/>
  <mergeCells count="11">
    <mergeCell ref="W27:W28"/>
    <mergeCell ref="W30:W31"/>
    <mergeCell ref="C4:F4"/>
    <mergeCell ref="C5:D5"/>
    <mergeCell ref="E5:F5"/>
    <mergeCell ref="R21:W22"/>
    <mergeCell ref="A1:I1"/>
    <mergeCell ref="R8:S8"/>
    <mergeCell ref="K2:M2"/>
    <mergeCell ref="AE2:AH2"/>
    <mergeCell ref="A3:B3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dcterms:created xsi:type="dcterms:W3CDTF">2000-02-27T18:15:08Z</dcterms:created>
  <dcterms:modified xsi:type="dcterms:W3CDTF">2010-11-27T15:24:54Z</dcterms:modified>
  <cp:category/>
  <cp:version/>
  <cp:contentType/>
  <cp:contentStatus/>
</cp:coreProperties>
</file>